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19425" windowHeight="11025" tabRatio="602" firstSheet="4" activeTab="10"/>
  </bookViews>
  <sheets>
    <sheet name="COVER" sheetId="22" r:id="rId1"/>
    <sheet name="SKP" sheetId="24" r:id="rId2"/>
    <sheet name="PENGUKURAN" sheetId="25" r:id="rId3"/>
    <sheet name="PENILAIAN" sheetId="26" r:id="rId4"/>
    <sheet name="tabel 1 SE Menpan" sheetId="9" r:id="rId5"/>
    <sheet name="PENETAPAN SKP" sheetId="4" r:id="rId6"/>
    <sheet name="12.A Penilaian SKP JA KU" sheetId="10" r:id="rId7"/>
    <sheet name="PERILAKU KERJA" sheetId="6" r:id="rId8"/>
    <sheet name="tabel 2 SE Menpan" sheetId="18" r:id="rId9"/>
    <sheet name="INTEGRASI" sheetId="19" r:id="rId10"/>
    <sheet name="LAPORAN DOK PENILAIAN KINERJA" sheetId="20" r:id="rId11"/>
  </sheets>
  <externalReferences>
    <externalReference r:id="rId12"/>
    <externalReference r:id="rId13"/>
  </externalReferences>
  <definedNames>
    <definedName name="asdep">#REF!</definedName>
    <definedName name="kegiatan">#REF!</definedName>
    <definedName name="_xlnm.Print_Area" localSheetId="5">'PENETAPAN SKP'!$A$1:$H$42</definedName>
    <definedName name="_xlnm.Print_Area" localSheetId="2">PENGUKURAN!$A$1:$R$44</definedName>
    <definedName name="_xlnm.Print_Area" localSheetId="3">PENILAIAN!$A$1:$N$61</definedName>
    <definedName name="_xlnm.Print_Area" localSheetId="1">SKP!$A$1:$L$44</definedName>
    <definedName name="_xlnm.Print_Area" localSheetId="4">'tabel 1 SE Menpan'!$B$1:$E$23</definedName>
    <definedName name="_xlnm.Print_Titles" localSheetId="5">'PENETAPAN SKP'!$11:$12</definedName>
    <definedName name="_xlnm.Print_Titles" localSheetId="2">PENGUKURAN!$5:$7</definedName>
    <definedName name="_xlnm.Print_Titles" localSheetId="1">SKP!$9:$10</definedName>
    <definedName name="sfsdf">#REF!</definedName>
  </definedNames>
  <calcPr calcId="145621"/>
</workbook>
</file>

<file path=xl/calcChain.xml><?xml version="1.0" encoding="utf-8"?>
<calcChain xmlns="http://schemas.openxmlformats.org/spreadsheetml/2006/main">
  <c r="S39" i="10" l="1"/>
  <c r="D10" i="25" l="1"/>
  <c r="H8" i="24"/>
  <c r="H7" i="24"/>
  <c r="H6" i="24"/>
  <c r="H5" i="24"/>
  <c r="H4" i="24"/>
  <c r="D17" i="20" l="1"/>
  <c r="D16" i="20"/>
  <c r="M44" i="25"/>
  <c r="M43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C8" i="25"/>
  <c r="J8" i="25"/>
  <c r="C20" i="25"/>
  <c r="C21" i="25"/>
  <c r="C22" i="25"/>
  <c r="C23" i="25"/>
  <c r="C24" i="25"/>
  <c r="C25" i="25"/>
  <c r="C26" i="25"/>
  <c r="C27" i="25"/>
  <c r="C28" i="25"/>
  <c r="A23" i="25"/>
  <c r="A24" i="25"/>
  <c r="A25" i="25"/>
  <c r="A26" i="25"/>
  <c r="A27" i="25"/>
  <c r="A28" i="25"/>
  <c r="B8" i="25"/>
  <c r="A22" i="25"/>
  <c r="A21" i="25"/>
  <c r="A20" i="25"/>
  <c r="A19" i="25"/>
  <c r="A18" i="25"/>
  <c r="A17" i="25"/>
  <c r="A16" i="25"/>
  <c r="A9" i="25"/>
  <c r="A10" i="25"/>
  <c r="A11" i="25"/>
  <c r="A12" i="25"/>
  <c r="A13" i="25"/>
  <c r="A14" i="25"/>
  <c r="A15" i="25"/>
  <c r="I28" i="25"/>
  <c r="P28" i="25" s="1"/>
  <c r="H28" i="25"/>
  <c r="G28" i="25"/>
  <c r="F28" i="25"/>
  <c r="Z28" i="25" s="1"/>
  <c r="E28" i="25"/>
  <c r="L28" i="25" s="1"/>
  <c r="D28" i="25"/>
  <c r="Y28" i="25" s="1"/>
  <c r="B28" i="25"/>
  <c r="I27" i="25"/>
  <c r="H27" i="25"/>
  <c r="G27" i="25"/>
  <c r="F27" i="25"/>
  <c r="Z27" i="25" s="1"/>
  <c r="E27" i="25"/>
  <c r="L27" i="25" s="1"/>
  <c r="D27" i="25"/>
  <c r="Y27" i="25" s="1"/>
  <c r="B27" i="25"/>
  <c r="I26" i="25"/>
  <c r="P26" i="25" s="1"/>
  <c r="H26" i="25"/>
  <c r="G26" i="25"/>
  <c r="F26" i="25"/>
  <c r="Z26" i="25" s="1"/>
  <c r="E26" i="25"/>
  <c r="L26" i="25" s="1"/>
  <c r="T26" i="25"/>
  <c r="B26" i="25"/>
  <c r="I25" i="25"/>
  <c r="H25" i="25"/>
  <c r="G25" i="25"/>
  <c r="F25" i="25"/>
  <c r="Z25" i="25" s="1"/>
  <c r="E25" i="25"/>
  <c r="L25" i="25" s="1"/>
  <c r="D25" i="25"/>
  <c r="B25" i="25"/>
  <c r="I24" i="25"/>
  <c r="H24" i="25"/>
  <c r="G24" i="25"/>
  <c r="N24" i="25" s="1"/>
  <c r="AD24" i="25" s="1"/>
  <c r="F24" i="25"/>
  <c r="Z24" i="25" s="1"/>
  <c r="E24" i="25"/>
  <c r="L24" i="25" s="1"/>
  <c r="D24" i="25"/>
  <c r="Y24" i="25" s="1"/>
  <c r="B24" i="25"/>
  <c r="I23" i="25"/>
  <c r="H23" i="25"/>
  <c r="G23" i="25"/>
  <c r="F23" i="25"/>
  <c r="Z23" i="25" s="1"/>
  <c r="E23" i="25"/>
  <c r="L23" i="25" s="1"/>
  <c r="Y23" i="25"/>
  <c r="B23" i="25"/>
  <c r="I22" i="25"/>
  <c r="P22" i="25" s="1"/>
  <c r="H22" i="25"/>
  <c r="G22" i="25"/>
  <c r="N22" i="25" s="1"/>
  <c r="F22" i="25"/>
  <c r="Z22" i="25" s="1"/>
  <c r="E22" i="25"/>
  <c r="L22" i="25" s="1"/>
  <c r="D22" i="25"/>
  <c r="Y22" i="25" s="1"/>
  <c r="B22" i="25"/>
  <c r="I21" i="25"/>
  <c r="H21" i="25"/>
  <c r="G21" i="25"/>
  <c r="F21" i="25"/>
  <c r="Z21" i="25" s="1"/>
  <c r="E21" i="25"/>
  <c r="L21" i="25" s="1"/>
  <c r="D21" i="25"/>
  <c r="Y21" i="25" s="1"/>
  <c r="B21" i="25"/>
  <c r="I20" i="25"/>
  <c r="P20" i="25" s="1"/>
  <c r="H20" i="25"/>
  <c r="G20" i="25"/>
  <c r="N20" i="25" s="1"/>
  <c r="AK20" i="25" s="1"/>
  <c r="F20" i="25"/>
  <c r="Z20" i="25" s="1"/>
  <c r="E20" i="25"/>
  <c r="L20" i="25" s="1"/>
  <c r="D20" i="25"/>
  <c r="Y20" i="25" s="1"/>
  <c r="B20" i="25"/>
  <c r="I19" i="25"/>
  <c r="H19" i="25"/>
  <c r="G19" i="25"/>
  <c r="F19" i="25"/>
  <c r="Z19" i="25" s="1"/>
  <c r="E19" i="25"/>
  <c r="L19" i="25" s="1"/>
  <c r="D19" i="25"/>
  <c r="T19" i="25" s="1"/>
  <c r="C19" i="25"/>
  <c r="B19" i="25"/>
  <c r="I18" i="25"/>
  <c r="H18" i="25"/>
  <c r="G18" i="25"/>
  <c r="N18" i="25" s="1"/>
  <c r="F18" i="25"/>
  <c r="Z18" i="25" s="1"/>
  <c r="E18" i="25"/>
  <c r="L18" i="25" s="1"/>
  <c r="D18" i="25"/>
  <c r="T18" i="25" s="1"/>
  <c r="C18" i="25"/>
  <c r="B18" i="25"/>
  <c r="I17" i="25"/>
  <c r="P17" i="25" s="1"/>
  <c r="X17" i="25" s="1"/>
  <c r="AB17" i="25" s="1"/>
  <c r="H17" i="25"/>
  <c r="G17" i="25"/>
  <c r="F17" i="25"/>
  <c r="Z17" i="25" s="1"/>
  <c r="E17" i="25"/>
  <c r="L17" i="25" s="1"/>
  <c r="D17" i="25"/>
  <c r="T17" i="25" s="1"/>
  <c r="C17" i="25"/>
  <c r="B17" i="25"/>
  <c r="I16" i="25"/>
  <c r="P16" i="25" s="1"/>
  <c r="AF16" i="25" s="1"/>
  <c r="H16" i="25"/>
  <c r="G16" i="25"/>
  <c r="N16" i="25" s="1"/>
  <c r="F16" i="25"/>
  <c r="Z16" i="25" s="1"/>
  <c r="E16" i="25"/>
  <c r="L16" i="25" s="1"/>
  <c r="D16" i="25"/>
  <c r="Y16" i="25" s="1"/>
  <c r="C16" i="25"/>
  <c r="B16" i="25"/>
  <c r="L15" i="25"/>
  <c r="I15" i="25"/>
  <c r="H15" i="25"/>
  <c r="G15" i="25"/>
  <c r="F15" i="25"/>
  <c r="Z15" i="25" s="1"/>
  <c r="E15" i="25"/>
  <c r="D15" i="25"/>
  <c r="T15" i="25" s="1"/>
  <c r="C15" i="25"/>
  <c r="B15" i="25"/>
  <c r="P21" i="25" l="1"/>
  <c r="AL21" i="25" s="1"/>
  <c r="T25" i="25"/>
  <c r="AF17" i="25"/>
  <c r="X22" i="25"/>
  <c r="AB22" i="25" s="1"/>
  <c r="AL22" i="25"/>
  <c r="AE22" i="25"/>
  <c r="AK22" i="25"/>
  <c r="AN22" i="25" s="1"/>
  <c r="W22" i="25"/>
  <c r="AK18" i="25"/>
  <c r="W18" i="25"/>
  <c r="AL17" i="25"/>
  <c r="AF22" i="25"/>
  <c r="N28" i="25"/>
  <c r="AC28" i="25" s="1"/>
  <c r="T28" i="25"/>
  <c r="AD20" i="25"/>
  <c r="T24" i="25"/>
  <c r="N17" i="25"/>
  <c r="W17" i="25" s="1"/>
  <c r="P19" i="25"/>
  <c r="AL19" i="25" s="1"/>
  <c r="N21" i="25"/>
  <c r="AK21" i="25" s="1"/>
  <c r="AN21" i="25" s="1"/>
  <c r="N23" i="25"/>
  <c r="AC23" i="25" s="1"/>
  <c r="W24" i="25"/>
  <c r="N27" i="25"/>
  <c r="AC27" i="25" s="1"/>
  <c r="AD18" i="25"/>
  <c r="AC24" i="25"/>
  <c r="AE20" i="25"/>
  <c r="Y17" i="25"/>
  <c r="AD22" i="25"/>
  <c r="AL26" i="25"/>
  <c r="AF26" i="25"/>
  <c r="X26" i="25"/>
  <c r="AB26" i="25" s="1"/>
  <c r="AE26" i="25"/>
  <c r="AL28" i="25"/>
  <c r="X28" i="25"/>
  <c r="AB28" i="25" s="1"/>
  <c r="T27" i="25"/>
  <c r="N26" i="25"/>
  <c r="AC26" i="25" s="1"/>
  <c r="Y26" i="25"/>
  <c r="AE28" i="25"/>
  <c r="AF28" i="25"/>
  <c r="P27" i="25"/>
  <c r="AN20" i="25"/>
  <c r="P23" i="25"/>
  <c r="AF23" i="25" s="1"/>
  <c r="T21" i="25"/>
  <c r="P24" i="25"/>
  <c r="AK24" i="25"/>
  <c r="T20" i="25"/>
  <c r="AC20" i="25"/>
  <c r="W20" i="25"/>
  <c r="T22" i="25"/>
  <c r="AC22" i="25"/>
  <c r="N25" i="25"/>
  <c r="Y25" i="25"/>
  <c r="AL20" i="25"/>
  <c r="AM20" i="25" s="1"/>
  <c r="N19" i="25"/>
  <c r="AD19" i="25" s="1"/>
  <c r="Y19" i="25"/>
  <c r="X20" i="25"/>
  <c r="AB20" i="25" s="1"/>
  <c r="AF20" i="25"/>
  <c r="T23" i="25"/>
  <c r="P25" i="25"/>
  <c r="AF25" i="25" s="1"/>
  <c r="AK16" i="25"/>
  <c r="W16" i="25"/>
  <c r="AL16" i="25"/>
  <c r="N15" i="25"/>
  <c r="Y15" i="25"/>
  <c r="T16" i="25"/>
  <c r="AC16" i="25"/>
  <c r="P18" i="25"/>
  <c r="P15" i="25"/>
  <c r="AF15" i="25" s="1"/>
  <c r="AD16" i="25"/>
  <c r="AE16" i="25"/>
  <c r="X16" i="25"/>
  <c r="AB16" i="25" s="1"/>
  <c r="AE17" i="25"/>
  <c r="AC18" i="25"/>
  <c r="X19" i="25" l="1"/>
  <c r="AB19" i="25" s="1"/>
  <c r="AD27" i="25"/>
  <c r="AF19" i="25"/>
  <c r="AA18" i="25"/>
  <c r="X21" i="25"/>
  <c r="AB21" i="25" s="1"/>
  <c r="AD28" i="25"/>
  <c r="AK17" i="25"/>
  <c r="AN17" i="25" s="1"/>
  <c r="AO20" i="25"/>
  <c r="AE21" i="25"/>
  <c r="AD17" i="25"/>
  <c r="AE19" i="25"/>
  <c r="AC17" i="25"/>
  <c r="AA17" i="25" s="1"/>
  <c r="AG17" i="25" s="1"/>
  <c r="Q17" i="25" s="1"/>
  <c r="R17" i="25" s="1"/>
  <c r="U17" i="25" s="1"/>
  <c r="AF21" i="25"/>
  <c r="AA20" i="25"/>
  <c r="AG20" i="25" s="1"/>
  <c r="Q20" i="25" s="1"/>
  <c r="R20" i="25" s="1"/>
  <c r="U20" i="25" s="1"/>
  <c r="AA24" i="25"/>
  <c r="Y18" i="25"/>
  <c r="AD23" i="25"/>
  <c r="W21" i="25"/>
  <c r="AA22" i="25"/>
  <c r="AG22" i="25" s="1"/>
  <c r="Q22" i="25" s="1"/>
  <c r="R22" i="25" s="1"/>
  <c r="U22" i="25" s="1"/>
  <c r="AN18" i="25"/>
  <c r="AM22" i="25"/>
  <c r="AO22" i="25" s="1"/>
  <c r="AC21" i="25"/>
  <c r="W28" i="25"/>
  <c r="AA28" i="25" s="1"/>
  <c r="AG28" i="25" s="1"/>
  <c r="Q28" i="25" s="1"/>
  <c r="R28" i="25" s="1"/>
  <c r="U28" i="25" s="1"/>
  <c r="AK28" i="25"/>
  <c r="AN28" i="25" s="1"/>
  <c r="AD21" i="25"/>
  <c r="AM21" i="25"/>
  <c r="AO21" i="25" s="1"/>
  <c r="W27" i="25"/>
  <c r="AA27" i="25" s="1"/>
  <c r="AK27" i="25"/>
  <c r="AN27" i="25" s="1"/>
  <c r="W23" i="25"/>
  <c r="AA23" i="25" s="1"/>
  <c r="AK23" i="25"/>
  <c r="AN23" i="25" s="1"/>
  <c r="AD26" i="25"/>
  <c r="AL27" i="25"/>
  <c r="X27" i="25"/>
  <c r="AB27" i="25" s="1"/>
  <c r="AE27" i="25"/>
  <c r="AF27" i="25"/>
  <c r="AK26" i="25"/>
  <c r="W26" i="25"/>
  <c r="AA26" i="25" s="1"/>
  <c r="AG26" i="25" s="1"/>
  <c r="Q26" i="25" s="1"/>
  <c r="R26" i="25" s="1"/>
  <c r="U26" i="25" s="1"/>
  <c r="AK25" i="25"/>
  <c r="W25" i="25"/>
  <c r="X24" i="25"/>
  <c r="AB24" i="25" s="1"/>
  <c r="AE24" i="25"/>
  <c r="AL24" i="25"/>
  <c r="AM24" i="25" s="1"/>
  <c r="AN24" i="25"/>
  <c r="AC25" i="25"/>
  <c r="AE23" i="25"/>
  <c r="AD25" i="25"/>
  <c r="AF24" i="25"/>
  <c r="AL25" i="25"/>
  <c r="X25" i="25"/>
  <c r="AB25" i="25" s="1"/>
  <c r="AK19" i="25"/>
  <c r="W19" i="25"/>
  <c r="AC19" i="25"/>
  <c r="AE25" i="25"/>
  <c r="AL23" i="25"/>
  <c r="AM23" i="25" s="1"/>
  <c r="AO23" i="25" s="1"/>
  <c r="X23" i="25"/>
  <c r="AB23" i="25" s="1"/>
  <c r="AM16" i="25"/>
  <c r="AN16" i="25"/>
  <c r="AA16" i="25"/>
  <c r="AG16" i="25" s="1"/>
  <c r="Q16" i="25" s="1"/>
  <c r="R16" i="25" s="1"/>
  <c r="U16" i="25" s="1"/>
  <c r="AL18" i="25"/>
  <c r="AM18" i="25" s="1"/>
  <c r="AF18" i="25"/>
  <c r="X18" i="25"/>
  <c r="AB18" i="25" s="1"/>
  <c r="AE18" i="25"/>
  <c r="X15" i="25"/>
  <c r="AB15" i="25" s="1"/>
  <c r="AL15" i="25"/>
  <c r="AE15" i="25"/>
  <c r="AD15" i="25"/>
  <c r="AK15" i="25"/>
  <c r="W15" i="25"/>
  <c r="AC15" i="25"/>
  <c r="AM17" i="25" l="1"/>
  <c r="AA21" i="25"/>
  <c r="AG21" i="25" s="1"/>
  <c r="Q21" i="25" s="1"/>
  <c r="R21" i="25" s="1"/>
  <c r="U21" i="25" s="1"/>
  <c r="AG24" i="25"/>
  <c r="Q24" i="25" s="1"/>
  <c r="R24" i="25" s="1"/>
  <c r="U24" i="25" s="1"/>
  <c r="AM27" i="25"/>
  <c r="AO27" i="25" s="1"/>
  <c r="AA15" i="25"/>
  <c r="AG15" i="25" s="1"/>
  <c r="Q15" i="25" s="1"/>
  <c r="R15" i="25" s="1"/>
  <c r="U15" i="25" s="1"/>
  <c r="AG23" i="25"/>
  <c r="Q23" i="25" s="1"/>
  <c r="R23" i="25" s="1"/>
  <c r="U23" i="25" s="1"/>
  <c r="AG18" i="25"/>
  <c r="Q18" i="25" s="1"/>
  <c r="R18" i="25" s="1"/>
  <c r="U18" i="25" s="1"/>
  <c r="AO18" i="25"/>
  <c r="AO17" i="25"/>
  <c r="AG27" i="25"/>
  <c r="Q27" i="25" s="1"/>
  <c r="R27" i="25" s="1"/>
  <c r="U27" i="25" s="1"/>
  <c r="AO24" i="25"/>
  <c r="AM28" i="25"/>
  <c r="AO28" i="25" s="1"/>
  <c r="AN26" i="25"/>
  <c r="AM26" i="25"/>
  <c r="AA19" i="25"/>
  <c r="AG19" i="25" s="1"/>
  <c r="Q19" i="25" s="1"/>
  <c r="R19" i="25" s="1"/>
  <c r="U19" i="25" s="1"/>
  <c r="AA25" i="25"/>
  <c r="AG25" i="25" s="1"/>
  <c r="Q25" i="25" s="1"/>
  <c r="R25" i="25" s="1"/>
  <c r="U25" i="25" s="1"/>
  <c r="AN19" i="25"/>
  <c r="AM19" i="25"/>
  <c r="AN25" i="25"/>
  <c r="AM25" i="25"/>
  <c r="AO16" i="25"/>
  <c r="AN15" i="25"/>
  <c r="AM15" i="25"/>
  <c r="AO25" i="25" l="1"/>
  <c r="AO26" i="25"/>
  <c r="AO15" i="25"/>
  <c r="AO19" i="25"/>
  <c r="D18" i="10" l="1"/>
  <c r="V15" i="10" l="1"/>
  <c r="E8" i="9" l="1"/>
  <c r="C10" i="4" s="1"/>
  <c r="E5" i="9"/>
  <c r="C7" i="4" s="1"/>
  <c r="E6" i="9"/>
  <c r="C8" i="4" s="1"/>
  <c r="E7" i="9"/>
  <c r="C9" i="4" s="1"/>
  <c r="E4" i="9"/>
  <c r="C6" i="4" s="1"/>
  <c r="C7" i="9"/>
  <c r="G9" i="4" s="1"/>
  <c r="C5" i="9"/>
  <c r="G7" i="4" s="1"/>
  <c r="C6" i="9"/>
  <c r="G8" i="4" s="1"/>
  <c r="C4" i="9"/>
  <c r="G6" i="4" s="1"/>
  <c r="K21" i="26"/>
  <c r="K20" i="26"/>
  <c r="K19" i="26"/>
  <c r="E17" i="26" s="1"/>
  <c r="K18" i="26"/>
  <c r="E16" i="26" s="1"/>
  <c r="K16" i="26"/>
  <c r="K15" i="26"/>
  <c r="K14" i="26"/>
  <c r="K13" i="26"/>
  <c r="A24" i="26" s="1"/>
  <c r="K12" i="26"/>
  <c r="A23" i="26" s="1"/>
  <c r="I8" i="25"/>
  <c r="I9" i="25"/>
  <c r="P9" i="25" s="1"/>
  <c r="I10" i="25"/>
  <c r="P10" i="25" s="1"/>
  <c r="I11" i="25"/>
  <c r="I12" i="25"/>
  <c r="I13" i="25"/>
  <c r="I14" i="25"/>
  <c r="C9" i="25"/>
  <c r="D9" i="25"/>
  <c r="Y9" i="25" s="1"/>
  <c r="E9" i="25"/>
  <c r="L9" i="25" s="1"/>
  <c r="F9" i="25"/>
  <c r="Z9" i="25" s="1"/>
  <c r="G9" i="25"/>
  <c r="H9" i="25"/>
  <c r="C10" i="25"/>
  <c r="Y10" i="25"/>
  <c r="E10" i="25"/>
  <c r="L10" i="25" s="1"/>
  <c r="F10" i="25"/>
  <c r="Z10" i="25" s="1"/>
  <c r="G10" i="25"/>
  <c r="N10" i="25" s="1"/>
  <c r="H10" i="25"/>
  <c r="C11" i="25"/>
  <c r="D11" i="25"/>
  <c r="Y11" i="25" s="1"/>
  <c r="E11" i="25"/>
  <c r="L11" i="25" s="1"/>
  <c r="F11" i="25"/>
  <c r="Z11" i="25" s="1"/>
  <c r="G11" i="25"/>
  <c r="N11" i="25" s="1"/>
  <c r="AC11" i="25" s="1"/>
  <c r="H11" i="25"/>
  <c r="C12" i="25"/>
  <c r="D12" i="25"/>
  <c r="Y12" i="25" s="1"/>
  <c r="E12" i="25"/>
  <c r="L12" i="25" s="1"/>
  <c r="F12" i="25"/>
  <c r="Z12" i="25" s="1"/>
  <c r="G12" i="25"/>
  <c r="H12" i="25"/>
  <c r="C13" i="25"/>
  <c r="D13" i="25"/>
  <c r="Y13" i="25" s="1"/>
  <c r="E13" i="25"/>
  <c r="L13" i="25" s="1"/>
  <c r="F13" i="25"/>
  <c r="Z13" i="25" s="1"/>
  <c r="G13" i="25"/>
  <c r="H13" i="25"/>
  <c r="C14" i="25"/>
  <c r="D14" i="25"/>
  <c r="T14" i="25" s="1"/>
  <c r="E14" i="25"/>
  <c r="L14" i="25" s="1"/>
  <c r="F14" i="25"/>
  <c r="Z14" i="25" s="1"/>
  <c r="G14" i="25"/>
  <c r="H14" i="25"/>
  <c r="D8" i="25"/>
  <c r="Y8" i="25" s="1"/>
  <c r="E8" i="25"/>
  <c r="L8" i="25" s="1"/>
  <c r="F8" i="25"/>
  <c r="Z8" i="25" s="1"/>
  <c r="G8" i="25"/>
  <c r="H8" i="25"/>
  <c r="B9" i="25"/>
  <c r="B10" i="25"/>
  <c r="B11" i="25"/>
  <c r="B12" i="25"/>
  <c r="B13" i="25"/>
  <c r="B14" i="25"/>
  <c r="D43" i="26"/>
  <c r="D44" i="26" s="1"/>
  <c r="E42" i="26"/>
  <c r="E41" i="26"/>
  <c r="E40" i="26"/>
  <c r="E39" i="26"/>
  <c r="E38" i="26"/>
  <c r="E37" i="26"/>
  <c r="E28" i="26"/>
  <c r="E27" i="26"/>
  <c r="A8" i="25"/>
  <c r="G41" i="24"/>
  <c r="A41" i="24"/>
  <c r="G40" i="24"/>
  <c r="A40" i="24"/>
  <c r="C8" i="24"/>
  <c r="K22" i="26" s="1"/>
  <c r="W10" i="25" l="1"/>
  <c r="AK10" i="25"/>
  <c r="AN10" i="25" s="1"/>
  <c r="C8" i="9"/>
  <c r="G10" i="4" s="1"/>
  <c r="AC10" i="25"/>
  <c r="AD11" i="25"/>
  <c r="AD10" i="25"/>
  <c r="E44" i="26"/>
  <c r="F45" i="26"/>
  <c r="D45" i="26"/>
  <c r="D12" i="9" s="1"/>
  <c r="X10" i="25"/>
  <c r="AB10" i="25" s="1"/>
  <c r="AL10" i="25"/>
  <c r="AL9" i="25"/>
  <c r="AE9" i="25"/>
  <c r="X9" i="25"/>
  <c r="AB9" i="25" s="1"/>
  <c r="N8" i="25"/>
  <c r="AD8" i="25" s="1"/>
  <c r="T8" i="25"/>
  <c r="AF9" i="25"/>
  <c r="AE10" i="25"/>
  <c r="P11" i="25"/>
  <c r="AF11" i="25" s="1"/>
  <c r="AK11" i="25"/>
  <c r="N12" i="25"/>
  <c r="T12" i="25"/>
  <c r="P14" i="25"/>
  <c r="AE14" i="25" s="1"/>
  <c r="P8" i="25"/>
  <c r="AE8" i="25" s="1"/>
  <c r="N9" i="25"/>
  <c r="AC9" i="25" s="1"/>
  <c r="T9" i="25"/>
  <c r="AF10" i="25"/>
  <c r="W11" i="25"/>
  <c r="AA11" i="25" s="1"/>
  <c r="P12" i="25"/>
  <c r="AE12" i="25" s="1"/>
  <c r="N13" i="25"/>
  <c r="AD13" i="25" s="1"/>
  <c r="T13" i="25"/>
  <c r="T10" i="25"/>
  <c r="P13" i="25"/>
  <c r="T11" i="25"/>
  <c r="N14" i="25"/>
  <c r="AC14" i="25" s="1"/>
  <c r="H14" i="19"/>
  <c r="AM10" i="25" l="1"/>
  <c r="AO10" i="25" s="1"/>
  <c r="AA10" i="25"/>
  <c r="AG10" i="25" s="1"/>
  <c r="Q10" i="25" s="1"/>
  <c r="R10" i="25" s="1"/>
  <c r="U10" i="25" s="1"/>
  <c r="AE11" i="25"/>
  <c r="AL13" i="25"/>
  <c r="X13" i="25"/>
  <c r="AB13" i="25" s="1"/>
  <c r="X14" i="25"/>
  <c r="AB14" i="25" s="1"/>
  <c r="AL14" i="25"/>
  <c r="T35" i="25"/>
  <c r="W14" i="25"/>
  <c r="AA14" i="25" s="1"/>
  <c r="AK14" i="25"/>
  <c r="AF13" i="25"/>
  <c r="W12" i="25"/>
  <c r="AK12" i="25"/>
  <c r="W8" i="25"/>
  <c r="AK8" i="25"/>
  <c r="AE13" i="25"/>
  <c r="W13" i="25"/>
  <c r="AK13" i="25"/>
  <c r="Y14" i="25"/>
  <c r="X12" i="25"/>
  <c r="AB12" i="25" s="1"/>
  <c r="AL12" i="25"/>
  <c r="W9" i="25"/>
  <c r="AA9" i="25" s="1"/>
  <c r="AG9" i="25" s="1"/>
  <c r="Q9" i="25" s="1"/>
  <c r="R9" i="25" s="1"/>
  <c r="U9" i="25" s="1"/>
  <c r="AK9" i="25"/>
  <c r="AN11" i="25"/>
  <c r="AD12" i="25"/>
  <c r="AC13" i="25"/>
  <c r="AF8" i="25"/>
  <c r="X8" i="25"/>
  <c r="AB8" i="25" s="1"/>
  <c r="AL8" i="25"/>
  <c r="AD14" i="25"/>
  <c r="AC12" i="25"/>
  <c r="X11" i="25"/>
  <c r="AB11" i="25" s="1"/>
  <c r="AG11" i="25" s="1"/>
  <c r="Q11" i="25" s="1"/>
  <c r="R11" i="25" s="1"/>
  <c r="U11" i="25" s="1"/>
  <c r="AL11" i="25"/>
  <c r="AM11" i="25" s="1"/>
  <c r="AC8" i="25"/>
  <c r="AF14" i="25"/>
  <c r="AF12" i="25"/>
  <c r="AD9" i="25"/>
  <c r="AO11" i="25" l="1"/>
  <c r="AG14" i="25"/>
  <c r="Q14" i="25" s="1"/>
  <c r="R14" i="25" s="1"/>
  <c r="U14" i="25" s="1"/>
  <c r="AM8" i="25"/>
  <c r="AN8" i="25"/>
  <c r="AN13" i="25"/>
  <c r="AM13" i="25"/>
  <c r="AA8" i="25"/>
  <c r="AG8" i="25" s="1"/>
  <c r="Q8" i="25" s="1"/>
  <c r="R8" i="25" s="1"/>
  <c r="U8" i="25" s="1"/>
  <c r="AN14" i="25"/>
  <c r="AM14" i="25"/>
  <c r="AN9" i="25"/>
  <c r="AM9" i="25"/>
  <c r="AA13" i="25"/>
  <c r="AG13" i="25" s="1"/>
  <c r="Q13" i="25" s="1"/>
  <c r="R13" i="25" s="1"/>
  <c r="U13" i="25" s="1"/>
  <c r="AM12" i="25"/>
  <c r="AN12" i="25"/>
  <c r="AA12" i="25"/>
  <c r="X33" i="25" s="1"/>
  <c r="AO8" i="25" l="1"/>
  <c r="AO13" i="25"/>
  <c r="AG12" i="25"/>
  <c r="Q12" i="25" s="1"/>
  <c r="R12" i="25" s="1"/>
  <c r="U12" i="25" s="1"/>
  <c r="R35" i="25" s="1"/>
  <c r="AO9" i="25"/>
  <c r="AO12" i="25"/>
  <c r="AO14" i="25"/>
  <c r="A54" i="20"/>
  <c r="I32" i="10"/>
  <c r="F32" i="10"/>
  <c r="I31" i="10"/>
  <c r="F31" i="10"/>
  <c r="I30" i="10"/>
  <c r="F30" i="10"/>
  <c r="D30" i="10"/>
  <c r="B30" i="10"/>
  <c r="I29" i="10"/>
  <c r="J29" i="10" s="1"/>
  <c r="F29" i="10"/>
  <c r="I28" i="10"/>
  <c r="L28" i="10" s="1"/>
  <c r="M28" i="10" s="1"/>
  <c r="N28" i="10" s="1"/>
  <c r="F28" i="10"/>
  <c r="I27" i="10"/>
  <c r="L27" i="10" s="1"/>
  <c r="M27" i="10" s="1"/>
  <c r="F27" i="10"/>
  <c r="D27" i="10"/>
  <c r="B27" i="10"/>
  <c r="I26" i="10"/>
  <c r="F26" i="10"/>
  <c r="I25" i="10"/>
  <c r="F25" i="10"/>
  <c r="I24" i="10"/>
  <c r="L24" i="10" s="1"/>
  <c r="M24" i="10" s="1"/>
  <c r="F24" i="10"/>
  <c r="D24" i="10"/>
  <c r="B24" i="10"/>
  <c r="I23" i="10"/>
  <c r="J23" i="10" s="1"/>
  <c r="F23" i="10"/>
  <c r="I22" i="10"/>
  <c r="F22" i="10"/>
  <c r="I21" i="10"/>
  <c r="L21" i="10" s="1"/>
  <c r="M21" i="10" s="1"/>
  <c r="F21" i="10"/>
  <c r="D21" i="10"/>
  <c r="B21" i="10"/>
  <c r="D15" i="10"/>
  <c r="B15" i="10"/>
  <c r="B18" i="10"/>
  <c r="R36" i="25" l="1"/>
  <c r="D36" i="26"/>
  <c r="J26" i="10"/>
  <c r="L26" i="10" s="1"/>
  <c r="M26" i="10" s="1"/>
  <c r="N26" i="10" s="1"/>
  <c r="L23" i="10"/>
  <c r="M23" i="10" s="1"/>
  <c r="N23" i="10" s="1"/>
  <c r="L29" i="10"/>
  <c r="M29" i="10" s="1"/>
  <c r="N29" i="10" s="1"/>
  <c r="L30" i="10"/>
  <c r="M30" i="10" s="1"/>
  <c r="N30" i="10" s="1"/>
  <c r="J32" i="10"/>
  <c r="L32" i="10" s="1"/>
  <c r="M32" i="10" s="1"/>
  <c r="N32" i="10" s="1"/>
  <c r="L31" i="10"/>
  <c r="M31" i="10" s="1"/>
  <c r="N31" i="10" s="1"/>
  <c r="L25" i="10"/>
  <c r="M25" i="10" s="1"/>
  <c r="N25" i="10" s="1"/>
  <c r="L22" i="10"/>
  <c r="M22" i="10" s="1"/>
  <c r="N22" i="10" s="1"/>
  <c r="N27" i="10"/>
  <c r="N24" i="10"/>
  <c r="N21" i="10"/>
  <c r="D11" i="9" l="1"/>
  <c r="F36" i="26"/>
  <c r="F47" i="26" s="1"/>
  <c r="F48" i="26" s="1"/>
  <c r="P27" i="10"/>
  <c r="O27" i="10"/>
  <c r="Q27" i="10" s="1"/>
  <c r="S28" i="10" s="1"/>
  <c r="P24" i="10"/>
  <c r="O24" i="10"/>
  <c r="Q24" i="10" s="1"/>
  <c r="S25" i="10" s="1"/>
  <c r="O30" i="10"/>
  <c r="Q30" i="10" s="1"/>
  <c r="S31" i="10" s="1"/>
  <c r="O21" i="10"/>
  <c r="Q21" i="10" s="1"/>
  <c r="S22" i="10" s="1"/>
  <c r="P30" i="10"/>
  <c r="P21" i="10"/>
  <c r="D16" i="6" l="1"/>
  <c r="D12" i="18" s="1"/>
  <c r="I23" i="20" s="1"/>
  <c r="A53" i="20"/>
  <c r="D25" i="20"/>
  <c r="W18" i="10"/>
  <c r="X18" i="10" s="1"/>
  <c r="V18" i="10"/>
  <c r="W17" i="10"/>
  <c r="X17" i="10" s="1"/>
  <c r="V17" i="10"/>
  <c r="W16" i="10"/>
  <c r="X16" i="10" s="1"/>
  <c r="V16" i="10"/>
  <c r="W15" i="10"/>
  <c r="X15" i="10" s="1"/>
  <c r="J8" i="10"/>
  <c r="J9" i="10"/>
  <c r="J10" i="10"/>
  <c r="J6" i="10"/>
  <c r="L51" i="10" s="1"/>
  <c r="C7" i="6"/>
  <c r="D6" i="20" s="1"/>
  <c r="C8" i="6"/>
  <c r="D7" i="20" s="1"/>
  <c r="C9" i="6"/>
  <c r="D8" i="20" s="1"/>
  <c r="C5" i="6"/>
  <c r="D4" i="20" s="1"/>
  <c r="A44" i="20" s="1"/>
  <c r="D22" i="9"/>
  <c r="D21" i="9"/>
  <c r="B22" i="9"/>
  <c r="B21" i="9"/>
  <c r="I16" i="10"/>
  <c r="I17" i="10"/>
  <c r="L17" i="10" s="1"/>
  <c r="M17" i="10" s="1"/>
  <c r="N17" i="10" s="1"/>
  <c r="I18" i="10"/>
  <c r="L18" i="10" s="1"/>
  <c r="M18" i="10" s="1"/>
  <c r="I19" i="10"/>
  <c r="I20" i="10"/>
  <c r="I15" i="10"/>
  <c r="L15" i="10" s="1"/>
  <c r="M15" i="10" s="1"/>
  <c r="F19" i="10"/>
  <c r="F20" i="10"/>
  <c r="F18" i="10"/>
  <c r="F16" i="10"/>
  <c r="F17" i="10"/>
  <c r="F15" i="10"/>
  <c r="AL20" i="10"/>
  <c r="AH19" i="10"/>
  <c r="AH18" i="10"/>
  <c r="AH17" i="10"/>
  <c r="AH16" i="10"/>
  <c r="AH15" i="10"/>
  <c r="D10" i="10" l="1"/>
  <c r="F6" i="6"/>
  <c r="E24" i="6" s="1"/>
  <c r="E42" i="4"/>
  <c r="J20" i="10"/>
  <c r="L20" i="10" s="1"/>
  <c r="M20" i="10" s="1"/>
  <c r="D7" i="10"/>
  <c r="A42" i="4"/>
  <c r="E41" i="4"/>
  <c r="L19" i="10"/>
  <c r="M19" i="10" s="1"/>
  <c r="N19" i="10" s="1"/>
  <c r="L16" i="10"/>
  <c r="M16" i="10" s="1"/>
  <c r="F5" i="6"/>
  <c r="E4" i="18" s="1"/>
  <c r="E4" i="19" s="1"/>
  <c r="D23" i="19" s="1"/>
  <c r="D8" i="10"/>
  <c r="A41" i="4"/>
  <c r="D6" i="10"/>
  <c r="F9" i="6"/>
  <c r="E8" i="18" s="1"/>
  <c r="E8" i="19" s="1"/>
  <c r="C6" i="6"/>
  <c r="D5" i="20" s="1"/>
  <c r="A45" i="20" s="1"/>
  <c r="F7" i="6"/>
  <c r="C7" i="18"/>
  <c r="C7" i="19" s="1"/>
  <c r="J7" i="10"/>
  <c r="L52" i="10" s="1"/>
  <c r="D9" i="10"/>
  <c r="F8" i="6"/>
  <c r="C8" i="18"/>
  <c r="C8" i="19" s="1"/>
  <c r="C4" i="18"/>
  <c r="C4" i="19" s="1"/>
  <c r="B23" i="19" s="1"/>
  <c r="N15" i="10"/>
  <c r="N18" i="10"/>
  <c r="C6" i="18"/>
  <c r="C6" i="19" s="1"/>
  <c r="E5" i="18" l="1"/>
  <c r="D24" i="18" s="1"/>
  <c r="N20" i="10"/>
  <c r="P18" i="10" s="1"/>
  <c r="O18" i="10"/>
  <c r="Q18" i="10" s="1"/>
  <c r="S19" i="10" s="1"/>
  <c r="D11" i="20"/>
  <c r="D45" i="20" s="1"/>
  <c r="B23" i="18"/>
  <c r="H23" i="20"/>
  <c r="D23" i="20" s="1"/>
  <c r="N16" i="10"/>
  <c r="P15" i="10" s="1"/>
  <c r="O15" i="10"/>
  <c r="Q15" i="10" s="1"/>
  <c r="S16" i="10" s="1"/>
  <c r="E23" i="6"/>
  <c r="D14" i="20"/>
  <c r="D20" i="20" s="1"/>
  <c r="D10" i="20"/>
  <c r="D44" i="20" s="1"/>
  <c r="C5" i="18"/>
  <c r="D12" i="20"/>
  <c r="E6" i="18"/>
  <c r="E6" i="19" s="1"/>
  <c r="D13" i="20"/>
  <c r="E7" i="18"/>
  <c r="E7" i="19" s="1"/>
  <c r="D23" i="18"/>
  <c r="S33" i="10" l="1"/>
  <c r="D40" i="10" s="1"/>
  <c r="D11" i="18" s="1"/>
  <c r="I22" i="20" s="1"/>
  <c r="E5" i="19"/>
  <c r="D24" i="19" s="1"/>
  <c r="B24" i="18"/>
  <c r="C5" i="19"/>
  <c r="B24" i="19" s="1"/>
  <c r="H22" i="20" l="1"/>
  <c r="D22" i="20" s="1"/>
  <c r="D13" i="9"/>
  <c r="D12" i="19" s="1"/>
  <c r="D13" i="18"/>
  <c r="D15" i="18" s="1"/>
  <c r="D13" i="19" s="1"/>
  <c r="D14" i="19" l="1"/>
  <c r="G14" i="19" s="1"/>
  <c r="D24" i="20"/>
  <c r="D26" i="20" s="1"/>
  <c r="I3" i="9"/>
  <c r="H15" i="18"/>
  <c r="G3" i="18"/>
  <c r="H15" i="19" l="1"/>
  <c r="D15" i="19" s="1"/>
  <c r="D27" i="20" s="1"/>
</calcChain>
</file>

<file path=xl/sharedStrings.xml><?xml version="1.0" encoding="utf-8"?>
<sst xmlns="http://schemas.openxmlformats.org/spreadsheetml/2006/main" count="749" uniqueCount="340">
  <si>
    <t>PEGAWAI YANG DINILAI</t>
  </si>
  <si>
    <t>PEJABAT PENILAI KINERJA</t>
  </si>
  <si>
    <t>Nama</t>
  </si>
  <si>
    <t>NIP</t>
  </si>
  <si>
    <t>Pangkat/Gol Ruang</t>
  </si>
  <si>
    <t>Jabatan</t>
  </si>
  <si>
    <t>Unit Kerja</t>
  </si>
  <si>
    <t>NO</t>
  </si>
  <si>
    <t>RENCANA KINERJA</t>
  </si>
  <si>
    <t>ASPEK</t>
  </si>
  <si>
    <t>INDIKATOR KINERJA INDIVIDU</t>
  </si>
  <si>
    <t>TARGET</t>
  </si>
  <si>
    <t>(1)</t>
  </si>
  <si>
    <t>(2)</t>
  </si>
  <si>
    <t>(3)</t>
  </si>
  <si>
    <t>(4)</t>
  </si>
  <si>
    <t>A. KINERJA UTAMA</t>
  </si>
  <si>
    <t>Kuantitas</t>
  </si>
  <si>
    <t>A. KINERJA TAMBAHAN</t>
  </si>
  <si>
    <t>(5)</t>
  </si>
  <si>
    <t>B. KINERJA TAMBAHAN</t>
  </si>
  <si>
    <t>NAMA</t>
  </si>
  <si>
    <t>PANGKAT/GOL. RUANG</t>
  </si>
  <si>
    <t>JABATAN</t>
  </si>
  <si>
    <t>UNIT KERJA</t>
  </si>
  <si>
    <t>NO.</t>
  </si>
  <si>
    <t>RENCANA KINERJA ATASAN LANGSUNG</t>
  </si>
  <si>
    <t>Pangkat/Gol. Ruang</t>
  </si>
  <si>
    <t>Periode Penilaian:</t>
  </si>
  <si>
    <t>01 Juli sd 31 Desember 2021</t>
  </si>
  <si>
    <t>SKP PEJABAT ADMINISTRASI</t>
  </si>
  <si>
    <t>(6)</t>
  </si>
  <si>
    <t>(7)</t>
  </si>
  <si>
    <t>1.</t>
  </si>
  <si>
    <t>2.</t>
  </si>
  <si>
    <t>Pegawai yang Dinilai,</t>
  </si>
  <si>
    <t>Pejabat Penilai Kinerja</t>
  </si>
  <si>
    <t>Kategori</t>
  </si>
  <si>
    <t>Nilai</t>
  </si>
  <si>
    <t>Nilai Tertimbang</t>
  </si>
  <si>
    <t>(8)</t>
  </si>
  <si>
    <t>(9)</t>
  </si>
  <si>
    <t>(10)</t>
  </si>
  <si>
    <t>(11)</t>
  </si>
  <si>
    <t>(12)</t>
  </si>
  <si>
    <t>Nilai Akhir SKP</t>
  </si>
  <si>
    <t>Periode Penilaian: 01 Juli sd 31 Desember 2021</t>
  </si>
  <si>
    <t>PENILAIAN PERILAKU KERJA</t>
  </si>
  <si>
    <t>ASPEK PERILAKU</t>
  </si>
  <si>
    <t>NILAI</t>
  </si>
  <si>
    <t>Orientasi Pelayanan</t>
  </si>
  <si>
    <t>Inisiatif Kerja</t>
  </si>
  <si>
    <t>Komitmen</t>
  </si>
  <si>
    <t>Kerjasama</t>
  </si>
  <si>
    <t>Kepemimpinan</t>
  </si>
  <si>
    <t>Nilai Akhir</t>
  </si>
  <si>
    <t>Pejabat Penilai Kinerja,</t>
  </si>
  <si>
    <t>PENILAIAN KINERJA PNS PERIODE JULI - DESEMBER</t>
  </si>
  <si>
    <t>Tanggal Penilaian</t>
  </si>
  <si>
    <t>31 Desember 2021</t>
  </si>
  <si>
    <t>UNSUR YANG DINILAI</t>
  </si>
  <si>
    <t>a. Sasaran Kinerja Pegawai (SKP)</t>
  </si>
  <si>
    <t>b. Perilaku Kerja Pegawai</t>
  </si>
  <si>
    <t>NILAI KINERJA PNS</t>
  </si>
  <si>
    <t>c. Ide Baru</t>
  </si>
  <si>
    <t>NILAI AKHIR</t>
  </si>
  <si>
    <t>INTEGRASI HASIL PENILAIAN KINERJA PNS TAHUN 2021</t>
  </si>
  <si>
    <t>Tanggal Integrasi Penilaian</t>
  </si>
  <si>
    <t>INTEGRASI HASIL PENILAIAN KINERJA PNS 2021</t>
  </si>
  <si>
    <t>PERIODE</t>
  </si>
  <si>
    <t>Januari - Juni</t>
  </si>
  <si>
    <t>Juli - Desember</t>
  </si>
  <si>
    <t>NILAI KINERJA PNS TAHUN 2021</t>
  </si>
  <si>
    <t>PREDIKAT</t>
  </si>
  <si>
    <t>PENILAIAN PRESTASI KERJA PNS PERIODE JANUARI - JUNI</t>
  </si>
  <si>
    <t>PEJABAT PENILAI</t>
  </si>
  <si>
    <t>PNS YANG DINILAI</t>
  </si>
  <si>
    <t>a. Sasaran Kerja Pegawai (SKP)</t>
  </si>
  <si>
    <t>NILAI PRESTASI KERJA PNS</t>
  </si>
  <si>
    <t>Pejabat Penilai,</t>
  </si>
  <si>
    <t>PNS yang Dinilai,</t>
  </si>
  <si>
    <t>NORMAL</t>
  </si>
  <si>
    <t>Poin</t>
  </si>
  <si>
    <t>Sangat Baik</t>
  </si>
  <si>
    <t>:</t>
  </si>
  <si>
    <t>Baik</t>
  </si>
  <si>
    <t>Cukup</t>
  </si>
  <si>
    <t>Kurang</t>
  </si>
  <si>
    <t>Sangat Kurang</t>
  </si>
  <si>
    <t>TARGET (BAIK)</t>
  </si>
  <si>
    <t>REALISASI</t>
  </si>
  <si>
    <t>KONDISI</t>
  </si>
  <si>
    <t>CAPAIAN IKI</t>
  </si>
  <si>
    <t>KATEGORI CAPAIAN IKI</t>
  </si>
  <si>
    <t>CAPAIAN RENCANA KINERJA</t>
  </si>
  <si>
    <t>Metode Cascasding</t>
  </si>
  <si>
    <t>TABEL KATEGORI CAPAIAN RENCANA KINERJA</t>
  </si>
  <si>
    <t>RENCANA KINERJA ATASAN</t>
  </si>
  <si>
    <t>INDIKATOR INDIVIDU</t>
  </si>
  <si>
    <t>NILAI ATASAN</t>
  </si>
  <si>
    <t>Iki 1</t>
  </si>
  <si>
    <t>Iki 2</t>
  </si>
  <si>
    <t>Iki 3</t>
  </si>
  <si>
    <t>IKI 4</t>
  </si>
  <si>
    <t>IKI n</t>
  </si>
  <si>
    <t>KUANTITAS</t>
  </si>
  <si>
    <t>DIRECT</t>
  </si>
  <si>
    <t>x</t>
  </si>
  <si>
    <t>sangat baik</t>
  </si>
  <si>
    <t>KUALITAS</t>
  </si>
  <si>
    <t>cukup</t>
  </si>
  <si>
    <t>WAKTU</t>
  </si>
  <si>
    <t>kurang</t>
  </si>
  <si>
    <t>sangat kurang</t>
  </si>
  <si>
    <t>SASARAN KERJA</t>
  </si>
  <si>
    <t>PEGAWAI NEGERI SIPIL</t>
  </si>
  <si>
    <t>I. PEJABAT PENILAI</t>
  </si>
  <si>
    <t>II. PEGAWAI NEGERI SIPIL YANG DINILAI</t>
  </si>
  <si>
    <t>Pangkat/Gol.Ruang</t>
  </si>
  <si>
    <t>III. KEGIATAN TUGAS JABATAN</t>
  </si>
  <si>
    <t>AK</t>
  </si>
  <si>
    <t>KUANT/OUTPUT</t>
  </si>
  <si>
    <t>KUAL/MUTU</t>
  </si>
  <si>
    <t>BIAYA</t>
  </si>
  <si>
    <t>Pegawai Negeri Sipil Yang Dinilai</t>
  </si>
  <si>
    <t>Catatan :</t>
  </si>
  <si>
    <t>* AK Bagi PNS yang memangku jabatan fungsional tertentu</t>
  </si>
  <si>
    <t>PENILAIAN CAPAIAN SASARAN KERJA</t>
  </si>
  <si>
    <t>Jangka Waktu Penilaian 4 Januari s/d 30 Juni 2021</t>
  </si>
  <si>
    <t>PENGHITUNGAN</t>
  </si>
  <si>
    <t>NILAI CAPAIAN SKP</t>
  </si>
  <si>
    <t>Kuant/ Output</t>
  </si>
  <si>
    <t>Waktu</t>
  </si>
  <si>
    <t>Biaya</t>
  </si>
  <si>
    <t>persen waktu</t>
  </si>
  <si>
    <t>persen biaya</t>
  </si>
  <si>
    <t>kuantitas</t>
  </si>
  <si>
    <t>kualitas</t>
  </si>
  <si>
    <t>waktu</t>
  </si>
  <si>
    <t>biaya</t>
  </si>
  <si>
    <t>RW&lt;24</t>
  </si>
  <si>
    <t>RW&gt;24</t>
  </si>
  <si>
    <t>RB&lt;24</t>
  </si>
  <si>
    <t>RB&gt;24</t>
  </si>
  <si>
    <t>(1.76*G8-N8)/G8)*100)</t>
  </si>
  <si>
    <t>(76-((((1.76*G8-N8)/G8)*100)-100))</t>
  </si>
  <si>
    <t>(1.76*I8-P8)/I8)*100)</t>
  </si>
  <si>
    <t>(76-((((1.76*I8-P8)/I8)*100)-100))</t>
  </si>
  <si>
    <t>Nilai Capaian SKP</t>
  </si>
  <si>
    <t>Jumlah</t>
  </si>
  <si>
    <t>30 Juni 2021</t>
  </si>
  <si>
    <t>Kualitas</t>
  </si>
  <si>
    <t>NILAI CAPAIAN IKI</t>
  </si>
  <si>
    <t>DATA DIAMBIL DARI SKP ATASAN</t>
  </si>
  <si>
    <t>LAPORAN DOKUMEN PENILAIAN KINERJA</t>
  </si>
  <si>
    <t>PANGKAT/GOL RUANG</t>
  </si>
  <si>
    <t>ATASAN PEJABAT PENILAI KINERJA</t>
  </si>
  <si>
    <t>PENILAIAN KINERJA</t>
  </si>
  <si>
    <t>NILAI SKP</t>
  </si>
  <si>
    <t>NILAI PERILAKU KERJA</t>
  </si>
  <si>
    <t>NILAI SKP + PERILAKU KERJA</t>
  </si>
  <si>
    <t>IDE BARU</t>
  </si>
  <si>
    <t>NILAI KINERJA PEGAWAI</t>
  </si>
  <si>
    <t>PREDIKAT KINERJA PEGAWAI</t>
  </si>
  <si>
    <t>TOTAL ANGKA KREDIT YANG DIPEROLEH (BAGI PEJABAT FUNGSIONAL)</t>
  </si>
  <si>
    <t>PERMASALAHAN</t>
  </si>
  <si>
    <t>REKOMENDASI</t>
  </si>
  <si>
    <t>PENILAIAN SKP PEJABAT ADMINISTRASI</t>
  </si>
  <si>
    <t>PERIODE PENILAIAN : 01 JULI SD 31 DESEMBER 2021</t>
  </si>
  <si>
    <t>januari-juni setelah di konversi</t>
  </si>
  <si>
    <t>juli-desember</t>
  </si>
  <si>
    <t>KEBERATAN</t>
  </si>
  <si>
    <t>PENJELASAN PEJABAT PENILAI ATAS KEBERATAN</t>
  </si>
  <si>
    <t>KEPUTUSAN ATASAN PEJABAT PENILAI KINERJA</t>
  </si>
  <si>
    <t>Atasan Pejabat Penilai Kinerja,</t>
  </si>
  <si>
    <t>LEVEL PERILAKU KERJA DAN HASIL KONVERSI NILAI DALAM RANGE LEVEL YANG DIPERSYARATKAN</t>
  </si>
  <si>
    <t>JENJANG JABATAN</t>
  </si>
  <si>
    <t>LEVEL YANG DIPERSYARATKAN</t>
  </si>
  <si>
    <t>RANGE NILAI PERILAKU KERJA</t>
  </si>
  <si>
    <t>Jabatan Pimpinan Tinggi</t>
  </si>
  <si>
    <t>Utama</t>
  </si>
  <si>
    <t>90-120</t>
  </si>
  <si>
    <t>Madya</t>
  </si>
  <si>
    <t>6-7</t>
  </si>
  <si>
    <t>Pratama</t>
  </si>
  <si>
    <t>5-6</t>
  </si>
  <si>
    <t>90-109</t>
  </si>
  <si>
    <t>Jabatan Administrasi</t>
  </si>
  <si>
    <t>Administrator</t>
  </si>
  <si>
    <t>4-5</t>
  </si>
  <si>
    <t>Pengawas</t>
  </si>
  <si>
    <t>3-4</t>
  </si>
  <si>
    <t>Pelaksana</t>
  </si>
  <si>
    <t>1-2</t>
  </si>
  <si>
    <t>Jabatan Fungsional Keahlian</t>
  </si>
  <si>
    <t>Muda</t>
  </si>
  <si>
    <t>Pertama</t>
  </si>
  <si>
    <t>2-3</t>
  </si>
  <si>
    <t>Jabatan Fungsional Keterampilan</t>
  </si>
  <si>
    <t>Penyelia</t>
  </si>
  <si>
    <t>Mahir</t>
  </si>
  <si>
    <t>Terampil</t>
  </si>
  <si>
    <t>Pemula</t>
  </si>
  <si>
    <t xml:space="preserve">Catatan: </t>
  </si>
  <si>
    <t>*</t>
  </si>
  <si>
    <t xml:space="preserve">Rencana kinerja yang sebelumnya dikenal dengan istilah kegiatan tugas jabatan, yang sebelumnya dimuat dalam bahasa aktivitas, sesuai Permenpan-RB Nomor 8 Tahun 2021 dirubah ke dalam bahasa capaian. Contoh:
Sesuai Perka BKN Nomor 1 Tahun 2013: Melaksanakan penilaian kinerja PNS Lingkup Pemerintah Kabupaten Alor sesuai ketentuan.
Sesuai Permenpan-RB Nomor 8 Tahun 2021: Terlaksananya penilaian kinerja PNS Lingkup Pemerintah Kabupaten Alor sesuai ketentuan.
</t>
  </si>
  <si>
    <t>Jangka Waktu Penilaian</t>
  </si>
  <si>
    <t>Nama Pegawai</t>
  </si>
  <si>
    <t>Pangkat Golongan Ruang</t>
  </si>
  <si>
    <t>4 Januari s/d 31 Desember 2021</t>
  </si>
  <si>
    <t>TAHUN 2021</t>
  </si>
  <si>
    <t>Bulan</t>
  </si>
  <si>
    <t>Dokumen</t>
  </si>
  <si>
    <t>Tingkat kesesuaian kondisi lapangan dengan isi laporan</t>
  </si>
  <si>
    <t>Tingkat ketepatan waktu pemantauan dan penyusunan laporan</t>
  </si>
  <si>
    <t>Pembina Utama Muda (IV/c)</t>
  </si>
  <si>
    <t>Kepala Badan</t>
  </si>
  <si>
    <t>1. Orientasi Pelayanan</t>
  </si>
  <si>
    <t>2. Integritas</t>
  </si>
  <si>
    <t>3. Komitmen</t>
  </si>
  <si>
    <t>4. Disiplin</t>
  </si>
  <si>
    <t>5. Kerjasama</t>
  </si>
  <si>
    <t>6. Kepemimpinan</t>
  </si>
  <si>
    <t>NILAI PRESTASI KERJA</t>
  </si>
  <si>
    <t>JANGKA WAKTU PENILAIAN</t>
  </si>
  <si>
    <t>BULAN</t>
  </si>
  <si>
    <t>YANG DINILAI</t>
  </si>
  <si>
    <t>ATASAN PEJABAT PENILAI</t>
  </si>
  <si>
    <t xml:space="preserve"> </t>
  </si>
  <si>
    <t>-</t>
  </si>
  <si>
    <t>Kegiatan</t>
  </si>
  <si>
    <t>I. Kegiatan Tugas  Jabatan</t>
  </si>
  <si>
    <t>Kual/Mutu</t>
  </si>
  <si>
    <t>8. REKOMENDASI</t>
  </si>
  <si>
    <t>PENILAIAN PRESTASI KERJA
PEGAWAI NEGERI SIPIL</t>
  </si>
  <si>
    <t>Pemerintah Kabupaten Malaka</t>
  </si>
  <si>
    <t>BKPSDM</t>
  </si>
  <si>
    <t>Januari  s/d</t>
  </si>
  <si>
    <t>a. Nama</t>
  </si>
  <si>
    <t>b. N I P</t>
  </si>
  <si>
    <t>c. Pangkat, Golongan ruang</t>
  </si>
  <si>
    <t>d. Jabatan/Pangkat</t>
  </si>
  <si>
    <t>e. Unit Organisasi</t>
  </si>
  <si>
    <t>3.</t>
  </si>
  <si>
    <t>ATASAN PEJABAT YANG MENILAI</t>
  </si>
  <si>
    <t>Pembina Utama Muda ( IV/c)</t>
  </si>
  <si>
    <t>R A H A S I A</t>
  </si>
  <si>
    <t>4.</t>
  </si>
  <si>
    <t>6.</t>
  </si>
  <si>
    <t>TANGGAPAN PEJABAT PENILAI</t>
  </si>
  <si>
    <t>x 60 %</t>
  </si>
  <si>
    <t>ATAS KEBERATAN</t>
  </si>
  <si>
    <t>b. Perilaku Kerja</t>
  </si>
  <si>
    <t>Nilai rata-rata</t>
  </si>
  <si>
    <t>Tanggal,</t>
  </si>
  <si>
    <t>Nilai Perilaku Kerja</t>
  </si>
  <si>
    <t>x 40 %</t>
  </si>
  <si>
    <t>7.</t>
  </si>
  <si>
    <t>KEPUTUSAN ATASAN PEJABAT</t>
  </si>
  <si>
    <t>5.</t>
  </si>
  <si>
    <t>KEBERATAN DARI PEGAWAI NEGERI</t>
  </si>
  <si>
    <t>PENILAI ATAS KEBERATAN</t>
  </si>
  <si>
    <t>SIPIL YANG DINILAI (APABILA ADA)</t>
  </si>
  <si>
    <t>9. DIBUAT TANGGAL, 30-6-2021</t>
  </si>
  <si>
    <t>10. DITERIMA TANGGAL, 05-07-2021</t>
  </si>
  <si>
    <t>11.DITERIMA TANGGAL, 06-07-2021</t>
  </si>
  <si>
    <t>Tingkat kelengkapan data</t>
  </si>
  <si>
    <t>Tingkat ketepatan waktu pemberkasan</t>
  </si>
  <si>
    <t>Penata (III/c)</t>
  </si>
  <si>
    <t>Badan Kepegawaian Daerah Provinsi NTT</t>
  </si>
  <si>
    <t>Pembina Tingkat I (IV/b)</t>
  </si>
  <si>
    <t xml:space="preserve">Mengoreksi Rencana Kegiatan Anggaran (RKA) Sub Bidang Perencanaan dan Formasi Pegawai </t>
  </si>
  <si>
    <t xml:space="preserve">Mengoreksi Kerangka Acuan Kegiatan </t>
  </si>
  <si>
    <t xml:space="preserve">Mengkoreksi laporan bulanan dan laporan tahunan Sub Bidang Perencanaan dan Formasi Pegawai </t>
  </si>
  <si>
    <t xml:space="preserve">Menyusun rencana kebutuhan Seleksi Penerimaan Calon Praja IPDN </t>
  </si>
  <si>
    <t xml:space="preserve">Mengkoreksi dokumen pelaksanaan  Seleksi Penerimaan Calon Praja IPDN </t>
  </si>
  <si>
    <t>Melaksanakan/memfasiltasi Seleksi Penerimaan Calon Praja IPDN</t>
  </si>
  <si>
    <t>Mengoreksi rencana/memfasilitasi penempatan alumni Praja IPDN</t>
  </si>
  <si>
    <t>Memfasilitasi kegiatan magang praja IPDN</t>
  </si>
  <si>
    <t>Mengkoreksi bahan kelengkapan seleksi penerimaan pegawai dan peserta testing penerimaan pegawai</t>
  </si>
  <si>
    <t>Menyelenggarakan kegiatan seleksi penerimaan pegawai</t>
  </si>
  <si>
    <t xml:space="preserve">Mengkoreksi dokumen pengumuman seleksi penerimaan pegawai </t>
  </si>
  <si>
    <t>Mengkoreksi usulan pengangkatan tenaga kontrak dari perangkat daerah</t>
  </si>
  <si>
    <t>Mengkoreksi SK Gubernur tentang Pengangkatan Tenaga Honorer/Tidak Tetap</t>
  </si>
  <si>
    <t>Mengoreksi  konsep rincian formasi pegawai dari Perangkat daerah di lingkungan Pemerintah Provinsi sesuai hasil analisis jabatan dan analisis beban kerja</t>
  </si>
  <si>
    <t>Mengoreksi usulan formasi untuk seleksi penerimaan pegawai</t>
  </si>
  <si>
    <t>Melaksanakan pembinaan disiplin terhadap bawahan sesuai peraturan perundang-undangan yang berlaku agar terciptanya PNS yang handal, professional dan bermoral</t>
  </si>
  <si>
    <t xml:space="preserve">Membuat dan / atau mengoreksi laporan tugas kedinasan lainnya sesuai target kinerja atau hasil kerja </t>
  </si>
  <si>
    <t>Menyiapkan dan /atau mengkoreksi/konsep naskah dinas/bahan koordinasi/penyusunan kebijakan/usulan dan atau petunjuk teknis serta pengelolaan administrasi di bidang perencanaan dan formasi pegawai</t>
  </si>
  <si>
    <t>Melakukan evaluasi terhadap pelaksanaan tugas pokok dan fungsi Sub Bidang Perencanaan dan Formasi Pegawai</t>
  </si>
  <si>
    <t>Melakukan konsultasi dan koordinasi terkait pelaksanaan kegiatan dengan instansi dan pihak terkait untuk mendapatkan masukan dalam rangka kelancaran pelaksanaan tugas</t>
  </si>
  <si>
    <t>Melaksanakan tugas kedinasan lain yang diberikan oleh atasan baik secara lisan maupun tertulis sesuai tugas dan fungsinya</t>
  </si>
  <si>
    <t>Laporan</t>
  </si>
  <si>
    <t>Usulan</t>
  </si>
  <si>
    <t>Konsep</t>
  </si>
  <si>
    <t>Kupang, 4  Januari 2021</t>
  </si>
  <si>
    <t>Kupang, 30 Juni 2021</t>
  </si>
  <si>
    <t>Pemerintah Provinsi NTT</t>
  </si>
  <si>
    <t>10. Kupang, 3 Januari 2022</t>
  </si>
  <si>
    <t>11. Kupang, 31 Desember 2021</t>
  </si>
  <si>
    <t>Kupang, 31 Desember 2021</t>
  </si>
  <si>
    <t>Terlaksananya operasional kegiatan Perencanaan, Pendidikan Aparatur dan SIMPEG</t>
  </si>
  <si>
    <t>II. TUGAS TAMBAHAN DAN KREATIFITAS</t>
  </si>
  <si>
    <t>Menjadi Administrator SAPK</t>
  </si>
  <si>
    <t xml:space="preserve">Menjadi Pejabat Pengadaan </t>
  </si>
  <si>
    <t>Jumlah laporan pengadaan ASN</t>
  </si>
  <si>
    <t>Tersedianya bahan pembinaan dan petunjuk teknis penyusunan formasi pegawai</t>
  </si>
  <si>
    <t>Jumlah laporan teknis penyusunan formasi pegawai</t>
  </si>
  <si>
    <t>Jumlah laporan hasil pelaksanaan seleksi CPNS dan PPPK</t>
  </si>
  <si>
    <t>Kupang, 01 Juli 2021</t>
  </si>
  <si>
    <t xml:space="preserve">Tersedianya  alternatif pemecahan masalah yang berkaitan dengan perencanaan pegawai sesuai dengan prosedur dan ketentuan yang berlaku </t>
  </si>
  <si>
    <t>Tersedianya konsep penyusunan formasi pegawai sesuai dengan Analisis Jabatan dan Analisis Beban Kerja</t>
  </si>
  <si>
    <t>Jumlah Laporan Penyusunan Formasi Pegawai</t>
  </si>
  <si>
    <t>Terlaksananya evaluasi pelaksanaan tugas di bidang perencanaan, pendidikan dan sistem informasi</t>
  </si>
  <si>
    <t>Jumlah laporan evaluasi pelaksanaan kegiatan</t>
  </si>
  <si>
    <t>Terlaksananya tugas-tugas lain yang diberikan oleh atasan</t>
  </si>
  <si>
    <t>Jumlah penugasan lain</t>
  </si>
  <si>
    <t>Tingkat penyelesaian tugas</t>
  </si>
  <si>
    <t>BADAN KEPEGAWAIAN DAERAH PROVINSI NTT</t>
  </si>
  <si>
    <t>Tersusunnya rencana langkah-langkah operasional Bidang Perencanaan, Pendidikan Aparatur dan Sistem Informasi Pegawai</t>
  </si>
  <si>
    <t>Terlaksananya koreksi atas bahan pembinaan dan petunjuk teknis penyusunan formasi pegawai</t>
  </si>
  <si>
    <t xml:space="preserve">Terlaksananya analisa dan tersedianya alternatif pemecahan masalah yang berkaitan dengan perencanaan pegawai sesuai dengan prosedur dan ketentuan yang berlaku </t>
  </si>
  <si>
    <t>Terlaksananya koreksi dan telaah pada konsep penyusunan formasi pegawai dengan memperhatikan informasi jabatan dan hasil analisis beban kerja</t>
  </si>
  <si>
    <t>Terlaksananya evaluasi pelaksanaan tugas di sub bidang bidang perencanaan dan formasi pegawai</t>
  </si>
  <si>
    <t>Terlaksananya tugas - tugas kedinasan lain yang diberikan oleh atasan</t>
  </si>
  <si>
    <t>Kupang, 31  Desember 2021</t>
  </si>
  <si>
    <t>PEMERINTAH PROVINSI NUSA TENGGARA TIMUR</t>
  </si>
  <si>
    <r>
      <t>Keterangan Pejabat Penilai (</t>
    </r>
    <r>
      <rPr>
        <i/>
        <sz val="11"/>
        <color indexed="8"/>
        <rFont val="Arial Narrow"/>
        <family val="2"/>
      </rPr>
      <t>Opsional</t>
    </r>
    <r>
      <rPr>
        <sz val="11"/>
        <color indexed="8"/>
        <rFont val="Arial Narrow"/>
        <family val="2"/>
      </rPr>
      <t>)</t>
    </r>
  </si>
  <si>
    <t>Admin SAPK</t>
  </si>
  <si>
    <t xml:space="preserve">Pejabat Pengadaan </t>
  </si>
  <si>
    <t>Nama Saya, S.Kom, MIT</t>
  </si>
  <si>
    <t>19811113 201001 2 xxx</t>
  </si>
  <si>
    <t>Kepala Sub Bidang xxx</t>
  </si>
  <si>
    <t>Bapak YYY, SH</t>
  </si>
  <si>
    <t>19720806 200012 1 xxx</t>
  </si>
  <si>
    <t>Kepala Bidang xxx</t>
  </si>
  <si>
    <t>Ibu AAA, S.Kom, MIT</t>
  </si>
  <si>
    <t>19710707 199703 2 xxx</t>
  </si>
  <si>
    <t>Nama Unit Kerja</t>
  </si>
  <si>
    <t>12. Kupang, 4 Januari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</si>
</sst>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,##0.0_-;\-* #,##0.0_-;_-* &quot;-&quot;_-;_-@_-"/>
    <numFmt numFmtId="167" formatCode="_-* #,##0.00_-;\-* #,##0.00_-;_-* &quot;-&quot;_-;_-@_-"/>
    <numFmt numFmtId="168" formatCode="0.000"/>
    <numFmt numFmtId="169" formatCode="0.0000"/>
    <numFmt numFmtId="170" formatCode="[$-421]dd\ mmmm\ yyyy;@"/>
  </numFmts>
  <fonts count="5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Book Antiqua"/>
      <family val="1"/>
    </font>
    <font>
      <sz val="10"/>
      <name val="Bookman Old Style"/>
      <family val="1"/>
    </font>
    <font>
      <sz val="11"/>
      <name val="Bookman Old Style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sz val="11"/>
      <color theme="1"/>
      <name val="Bookman Old Style"/>
      <family val="1"/>
    </font>
    <font>
      <sz val="11"/>
      <color theme="0"/>
      <name val="Bookman Old Style"/>
      <family val="1"/>
    </font>
    <font>
      <b/>
      <sz val="11"/>
      <color theme="1"/>
      <name val="Bookman Old Style"/>
      <family val="1"/>
    </font>
    <font>
      <sz val="12"/>
      <color theme="1"/>
      <name val="Bookman Old Style"/>
      <family val="1"/>
    </font>
    <font>
      <sz val="12"/>
      <color theme="0"/>
      <name val="Bookman Old Style"/>
      <family val="1"/>
    </font>
    <font>
      <sz val="10"/>
      <name val="Arial Narrow"/>
      <family val="2"/>
    </font>
    <font>
      <strike/>
      <sz val="10"/>
      <name val="Bookman Old Style"/>
      <family val="1"/>
    </font>
    <font>
      <sz val="10"/>
      <color theme="1"/>
      <name val="Bookman Old Style"/>
      <family val="1"/>
    </font>
    <font>
      <b/>
      <sz val="12"/>
      <name val="Arial Narrow"/>
      <family val="2"/>
    </font>
    <font>
      <sz val="11"/>
      <name val="Arial Narrow"/>
      <family val="2"/>
    </font>
    <font>
      <b/>
      <sz val="14"/>
      <name val="Arial Narrow"/>
      <family val="2"/>
    </font>
    <font>
      <sz val="12"/>
      <name val="Arial Narrow"/>
      <family val="2"/>
    </font>
    <font>
      <sz val="14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0"/>
      <name val="Arial"/>
    </font>
    <font>
      <u/>
      <sz val="12"/>
      <name val="Times New Roman"/>
      <family val="1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9"/>
      <name val="Calibri"/>
      <family val="2"/>
      <scheme val="minor"/>
    </font>
    <font>
      <i/>
      <sz val="9"/>
      <name val="Arial"/>
      <family val="2"/>
    </font>
    <font>
      <u/>
      <sz val="12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trike/>
      <sz val="11"/>
      <name val="Bookman Old Style"/>
      <family val="1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Times New Roman"/>
      <family val="1"/>
    </font>
    <font>
      <b/>
      <sz val="11"/>
      <name val="Arial Narrow"/>
      <family val="2"/>
    </font>
    <font>
      <i/>
      <sz val="11"/>
      <color indexed="8"/>
      <name val="Arial Narrow"/>
      <family val="2"/>
    </font>
    <font>
      <sz val="11"/>
      <color indexed="8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6DCE4"/>
        <bgColor rgb="FFD6DCE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rgb="FFD6DCE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  <bgColor theme="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0" fontId="1" fillId="0" borderId="0"/>
    <xf numFmtId="0" fontId="5" fillId="0" borderId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0" fontId="29" fillId="0" borderId="0"/>
  </cellStyleXfs>
  <cellXfs count="615">
    <xf numFmtId="0" fontId="0" fillId="0" borderId="0" xfId="0"/>
    <xf numFmtId="0" fontId="9" fillId="0" borderId="0" xfId="0" applyFont="1"/>
    <xf numFmtId="0" fontId="10" fillId="0" borderId="0" xfId="0" applyFont="1"/>
    <xf numFmtId="0" fontId="9" fillId="0" borderId="0" xfId="0" applyFont="1"/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5" applyFont="1"/>
    <xf numFmtId="0" fontId="9" fillId="0" borderId="0" xfId="5" applyFont="1" applyProtection="1">
      <protection locked="0"/>
    </xf>
    <xf numFmtId="0" fontId="11" fillId="0" borderId="0" xfId="5" applyFont="1" applyProtection="1">
      <protection locked="0"/>
    </xf>
    <xf numFmtId="0" fontId="9" fillId="0" borderId="0" xfId="5" applyFont="1" applyBorder="1" applyAlignment="1" applyProtection="1">
      <alignment horizontal="center"/>
      <protection locked="0"/>
    </xf>
    <xf numFmtId="0" fontId="9" fillId="0" borderId="0" xfId="5" applyFont="1" applyAlignment="1" applyProtection="1">
      <alignment horizontal="center"/>
      <protection locked="0"/>
    </xf>
    <xf numFmtId="0" fontId="11" fillId="0" borderId="0" xfId="5" applyFont="1" applyAlignment="1" applyProtection="1">
      <alignment horizontal="center" vertical="center"/>
      <protection locked="0"/>
    </xf>
    <xf numFmtId="0" fontId="11" fillId="0" borderId="0" xfId="5" applyFont="1" applyAlignment="1">
      <alignment horizontal="center" vertical="center"/>
    </xf>
    <xf numFmtId="0" fontId="11" fillId="0" borderId="0" xfId="5" applyFont="1" applyAlignment="1" applyProtection="1">
      <alignment horizontal="center" wrapText="1"/>
      <protection locked="0"/>
    </xf>
    <xf numFmtId="0" fontId="11" fillId="0" borderId="0" xfId="5" applyFont="1" applyAlignment="1">
      <alignment horizontal="center" wrapText="1"/>
    </xf>
    <xf numFmtId="0" fontId="9" fillId="0" borderId="8" xfId="5" applyFont="1" applyBorder="1" applyAlignment="1" applyProtection="1">
      <alignment horizontal="center" vertical="center"/>
      <protection locked="0"/>
    </xf>
    <xf numFmtId="0" fontId="11" fillId="8" borderId="8" xfId="5" applyFont="1" applyFill="1" applyBorder="1" applyAlignment="1" applyProtection="1">
      <alignment horizontal="center" vertical="center"/>
      <protection locked="0"/>
    </xf>
    <xf numFmtId="0" fontId="9" fillId="0" borderId="0" xfId="5" applyFont="1" applyAlignment="1" applyProtection="1">
      <alignment horizontal="center" vertical="center"/>
      <protection locked="0"/>
    </xf>
    <xf numFmtId="0" fontId="9" fillId="0" borderId="8" xfId="5" applyFont="1" applyBorder="1" applyAlignment="1" applyProtection="1">
      <alignment horizontal="center" vertical="center" wrapText="1"/>
      <protection locked="0"/>
    </xf>
    <xf numFmtId="0" fontId="9" fillId="8" borderId="8" xfId="5" applyFont="1" applyFill="1" applyBorder="1" applyAlignment="1" applyProtection="1">
      <alignment horizontal="center" vertical="center" wrapText="1"/>
      <protection locked="0"/>
    </xf>
    <xf numFmtId="0" fontId="9" fillId="8" borderId="8" xfId="5" applyFont="1" applyFill="1" applyBorder="1" applyAlignment="1" applyProtection="1">
      <alignment horizontal="center" vertical="center"/>
      <protection locked="0"/>
    </xf>
    <xf numFmtId="167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0" xfId="5" applyFont="1" applyBorder="1" applyAlignment="1" applyProtection="1">
      <alignment horizontal="center" vertical="center"/>
      <protection locked="0"/>
    </xf>
    <xf numFmtId="0" fontId="9" fillId="0" borderId="0" xfId="5" applyFont="1" applyAlignment="1">
      <alignment horizontal="center" vertical="center"/>
    </xf>
    <xf numFmtId="0" fontId="11" fillId="0" borderId="0" xfId="5" applyFont="1"/>
    <xf numFmtId="0" fontId="12" fillId="0" borderId="0" xfId="0" applyFont="1"/>
    <xf numFmtId="0" fontId="12" fillId="0" borderId="0" xfId="0" applyFont="1" applyAlignment="1">
      <alignment wrapText="1"/>
    </xf>
    <xf numFmtId="0" fontId="13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2" fontId="12" fillId="0" borderId="0" xfId="0" applyNumberFormat="1" applyFont="1"/>
    <xf numFmtId="0" fontId="9" fillId="0" borderId="8" xfId="0" applyFont="1" applyBorder="1" applyAlignment="1">
      <alignment horizontal="center" vertical="center"/>
    </xf>
    <xf numFmtId="16" fontId="9" fillId="0" borderId="8" xfId="0" quotePrefix="1" applyNumberFormat="1" applyFont="1" applyBorder="1" applyAlignment="1">
      <alignment horizontal="center" vertical="center"/>
    </xf>
    <xf numFmtId="0" fontId="9" fillId="0" borderId="8" xfId="0" quotePrefix="1" applyFont="1" applyBorder="1" applyAlignment="1">
      <alignment horizontal="center" vertical="center"/>
    </xf>
    <xf numFmtId="0" fontId="12" fillId="0" borderId="0" xfId="5" applyFont="1"/>
    <xf numFmtId="0" fontId="12" fillId="0" borderId="0" xfId="5" applyFont="1" applyAlignment="1">
      <alignment vertical="top" wrapText="1"/>
    </xf>
    <xf numFmtId="0" fontId="9" fillId="0" borderId="0" xfId="5" applyFont="1"/>
    <xf numFmtId="0" fontId="15" fillId="0" borderId="0" xfId="8" applyFont="1" applyFill="1" applyBorder="1" applyAlignment="1">
      <alignment horizontal="center" vertical="center" wrapText="1"/>
    </xf>
    <xf numFmtId="13" fontId="3" fillId="0" borderId="0" xfId="8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vertical="center"/>
    </xf>
    <xf numFmtId="2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 wrapText="1"/>
    </xf>
    <xf numFmtId="0" fontId="14" fillId="0" borderId="32" xfId="7" applyFont="1" applyBorder="1" applyAlignment="1">
      <alignment vertical="center"/>
    </xf>
    <xf numFmtId="0" fontId="14" fillId="0" borderId="33" xfId="7" applyFont="1" applyBorder="1" applyAlignment="1">
      <alignment vertical="center"/>
    </xf>
    <xf numFmtId="0" fontId="14" fillId="0" borderId="34" xfId="7" applyFont="1" applyBorder="1" applyAlignment="1">
      <alignment vertical="center"/>
    </xf>
    <xf numFmtId="0" fontId="14" fillId="0" borderId="0" xfId="7" applyFont="1" applyAlignment="1">
      <alignment vertical="center"/>
    </xf>
    <xf numFmtId="0" fontId="14" fillId="0" borderId="35" xfId="7" applyFont="1" applyBorder="1" applyAlignment="1">
      <alignment vertical="center"/>
    </xf>
    <xf numFmtId="0" fontId="14" fillId="0" borderId="0" xfId="7" applyFont="1" applyBorder="1" applyAlignment="1">
      <alignment vertical="center"/>
    </xf>
    <xf numFmtId="0" fontId="14" fillId="0" borderId="36" xfId="7" applyFont="1" applyBorder="1" applyAlignment="1">
      <alignment vertical="center"/>
    </xf>
    <xf numFmtId="0" fontId="14" fillId="0" borderId="35" xfId="7" applyFont="1" applyFill="1" applyBorder="1" applyAlignment="1">
      <alignment vertical="center"/>
    </xf>
    <xf numFmtId="0" fontId="14" fillId="0" borderId="0" xfId="7" applyFont="1" applyFill="1" applyBorder="1" applyAlignment="1">
      <alignment vertical="center"/>
    </xf>
    <xf numFmtId="0" fontId="14" fillId="0" borderId="36" xfId="7" applyFont="1" applyFill="1" applyBorder="1" applyAlignment="1">
      <alignment vertical="center"/>
    </xf>
    <xf numFmtId="0" fontId="18" fillId="0" borderId="0" xfId="7" applyFont="1" applyFill="1" applyBorder="1" applyAlignment="1">
      <alignment vertical="center"/>
    </xf>
    <xf numFmtId="0" fontId="20" fillId="0" borderId="0" xfId="7" applyFont="1" applyFill="1" applyBorder="1" applyAlignment="1">
      <alignment vertical="center"/>
    </xf>
    <xf numFmtId="0" fontId="21" fillId="0" borderId="35" xfId="7" applyFont="1" applyFill="1" applyBorder="1" applyAlignment="1">
      <alignment horizontal="center" vertical="center"/>
    </xf>
    <xf numFmtId="0" fontId="21" fillId="0" borderId="0" xfId="7" applyFont="1" applyFill="1" applyBorder="1" applyAlignment="1">
      <alignment horizontal="center" vertical="center"/>
    </xf>
    <xf numFmtId="0" fontId="21" fillId="0" borderId="36" xfId="7" applyFont="1" applyFill="1" applyBorder="1" applyAlignment="1">
      <alignment horizontal="center" vertical="center"/>
    </xf>
    <xf numFmtId="0" fontId="14" fillId="0" borderId="37" xfId="7" applyFont="1" applyFill="1" applyBorder="1" applyAlignment="1">
      <alignment vertical="center"/>
    </xf>
    <xf numFmtId="0" fontId="14" fillId="0" borderId="38" xfId="7" applyFont="1" applyFill="1" applyBorder="1" applyAlignment="1">
      <alignment vertical="center"/>
    </xf>
    <xf numFmtId="0" fontId="14" fillId="0" borderId="39" xfId="7" applyFont="1" applyFill="1" applyBorder="1" applyAlignment="1">
      <alignment vertical="center"/>
    </xf>
    <xf numFmtId="0" fontId="14" fillId="0" borderId="0" xfId="7" applyFont="1" applyFill="1" applyAlignment="1">
      <alignment vertical="center"/>
    </xf>
    <xf numFmtId="0" fontId="23" fillId="0" borderId="0" xfId="5" applyFont="1" applyProtection="1">
      <protection locked="0"/>
    </xf>
    <xf numFmtId="0" fontId="23" fillId="0" borderId="8" xfId="5" applyFont="1" applyBorder="1" applyAlignment="1" applyProtection="1">
      <alignment horizontal="center"/>
      <protection locked="0"/>
    </xf>
    <xf numFmtId="0" fontId="23" fillId="0" borderId="0" xfId="5" applyFont="1" applyBorder="1" applyAlignment="1" applyProtection="1">
      <alignment horizontal="center"/>
      <protection locked="0"/>
    </xf>
    <xf numFmtId="0" fontId="23" fillId="0" borderId="54" xfId="5" applyFont="1" applyBorder="1" applyProtection="1">
      <protection locked="0"/>
    </xf>
    <xf numFmtId="0" fontId="23" fillId="0" borderId="8" xfId="5" applyFont="1" applyBorder="1" applyProtection="1">
      <protection locked="0"/>
    </xf>
    <xf numFmtId="0" fontId="23" fillId="0" borderId="58" xfId="5" applyFont="1" applyBorder="1" applyProtection="1">
      <protection locked="0"/>
    </xf>
    <xf numFmtId="0" fontId="23" fillId="0" borderId="40" xfId="5" applyFont="1" applyBorder="1" applyProtection="1">
      <protection locked="0"/>
    </xf>
    <xf numFmtId="0" fontId="23" fillId="0" borderId="41" xfId="5" applyFont="1" applyBorder="1" applyProtection="1">
      <protection locked="0"/>
    </xf>
    <xf numFmtId="0" fontId="22" fillId="0" borderId="0" xfId="5" applyFont="1" applyAlignment="1" applyProtection="1">
      <alignment horizontal="center" vertical="center"/>
      <protection locked="0"/>
    </xf>
    <xf numFmtId="0" fontId="22" fillId="0" borderId="0" xfId="5" applyFont="1" applyAlignment="1" applyProtection="1">
      <alignment horizontal="center" wrapText="1"/>
      <protection locked="0"/>
    </xf>
    <xf numFmtId="0" fontId="23" fillId="4" borderId="8" xfId="5" quotePrefix="1" applyFont="1" applyFill="1" applyBorder="1" applyAlignment="1" applyProtection="1">
      <alignment horizontal="center" vertical="center"/>
      <protection locked="0"/>
    </xf>
    <xf numFmtId="0" fontId="22" fillId="0" borderId="8" xfId="5" applyFont="1" applyBorder="1" applyAlignment="1" applyProtection="1">
      <alignment horizontal="center" vertical="center"/>
      <protection locked="0"/>
    </xf>
    <xf numFmtId="0" fontId="22" fillId="0" borderId="8" xfId="5" applyFont="1" applyBorder="1" applyAlignment="1" applyProtection="1">
      <alignment horizontal="center" vertical="center" wrapText="1"/>
      <protection locked="0"/>
    </xf>
    <xf numFmtId="0" fontId="23" fillId="0" borderId="0" xfId="5" applyFont="1" applyAlignment="1" applyProtection="1">
      <alignment horizontal="center" vertical="center"/>
      <protection locked="0"/>
    </xf>
    <xf numFmtId="0" fontId="23" fillId="0" borderId="8" xfId="5" applyFont="1" applyBorder="1" applyAlignment="1" applyProtection="1">
      <alignment vertical="center" wrapText="1"/>
      <protection locked="0"/>
    </xf>
    <xf numFmtId="166" fontId="23" fillId="0" borderId="8" xfId="2" applyNumberFormat="1" applyFont="1" applyBorder="1" applyAlignment="1" applyProtection="1">
      <alignment horizontal="center" vertical="center" wrapText="1"/>
      <protection locked="0"/>
    </xf>
    <xf numFmtId="0" fontId="23" fillId="0" borderId="8" xfId="5" applyFont="1" applyBorder="1" applyAlignment="1" applyProtection="1">
      <alignment horizontal="center" vertical="center" wrapText="1"/>
      <protection locked="0"/>
    </xf>
    <xf numFmtId="0" fontId="23" fillId="0" borderId="20" xfId="5" applyFont="1" applyBorder="1" applyAlignment="1" applyProtection="1">
      <alignment vertical="top"/>
      <protection locked="0"/>
    </xf>
    <xf numFmtId="0" fontId="9" fillId="0" borderId="0" xfId="0" applyFont="1"/>
    <xf numFmtId="0" fontId="27" fillId="0" borderId="0" xfId="11" applyFont="1"/>
    <xf numFmtId="0" fontId="29" fillId="0" borderId="0" xfId="11"/>
    <xf numFmtId="0" fontId="24" fillId="0" borderId="8" xfId="11" applyFont="1" applyBorder="1" applyAlignment="1">
      <alignment horizontal="center"/>
    </xf>
    <xf numFmtId="0" fontId="25" fillId="0" borderId="8" xfId="11" applyFont="1" applyBorder="1" applyAlignment="1">
      <alignment horizontal="center"/>
    </xf>
    <xf numFmtId="0" fontId="25" fillId="0" borderId="8" xfId="11" applyFont="1" applyBorder="1" applyAlignment="1">
      <alignment horizontal="left" wrapText="1"/>
    </xf>
    <xf numFmtId="0" fontId="25" fillId="0" borderId="8" xfId="11" applyFont="1" applyBorder="1" applyAlignment="1">
      <alignment horizontal="center" vertical="center"/>
    </xf>
    <xf numFmtId="0" fontId="25" fillId="0" borderId="8" xfId="11" applyFont="1" applyBorder="1" applyAlignment="1">
      <alignment horizontal="left" vertical="center" wrapText="1"/>
    </xf>
    <xf numFmtId="0" fontId="27" fillId="0" borderId="0" xfId="11" applyFont="1" applyAlignment="1">
      <alignment vertical="center"/>
    </xf>
    <xf numFmtId="0" fontId="29" fillId="0" borderId="0" xfId="11" applyAlignment="1">
      <alignment vertical="center"/>
    </xf>
    <xf numFmtId="0" fontId="25" fillId="0" borderId="8" xfId="11" applyFont="1" applyBorder="1" applyAlignment="1">
      <alignment horizontal="left"/>
    </xf>
    <xf numFmtId="0" fontId="24" fillId="0" borderId="8" xfId="11" applyFont="1" applyBorder="1" applyAlignment="1">
      <alignment horizontal="center" vertical="center" wrapText="1"/>
    </xf>
    <xf numFmtId="0" fontId="25" fillId="0" borderId="65" xfId="11" applyFont="1" applyBorder="1" applyAlignment="1">
      <alignment horizontal="center" vertical="center"/>
    </xf>
    <xf numFmtId="0" fontId="25" fillId="0" borderId="64" xfId="11" applyFont="1" applyBorder="1" applyAlignment="1">
      <alignment horizontal="center" vertical="center" wrapText="1"/>
    </xf>
    <xf numFmtId="37" fontId="25" fillId="0" borderId="8" xfId="11" applyNumberFormat="1" applyFont="1" applyBorder="1" applyAlignment="1">
      <alignment horizontal="center" vertical="center"/>
    </xf>
    <xf numFmtId="0" fontId="14" fillId="0" borderId="0" xfId="11" applyFont="1"/>
    <xf numFmtId="0" fontId="25" fillId="0" borderId="0" xfId="11" applyFont="1" applyAlignment="1">
      <alignment horizontal="center" vertical="center"/>
    </xf>
    <xf numFmtId="0" fontId="25" fillId="0" borderId="0" xfId="11" applyFont="1" applyAlignment="1">
      <alignment horizontal="left" vertical="center" wrapText="1"/>
    </xf>
    <xf numFmtId="0" fontId="25" fillId="0" borderId="0" xfId="11" applyFont="1" applyAlignment="1">
      <alignment vertical="center" wrapText="1"/>
    </xf>
    <xf numFmtId="0" fontId="25" fillId="0" borderId="0" xfId="11" applyFont="1" applyAlignment="1">
      <alignment horizontal="center" vertical="center" wrapText="1"/>
    </xf>
    <xf numFmtId="37" fontId="25" fillId="0" borderId="0" xfId="11" applyNumberFormat="1" applyFont="1" applyAlignment="1">
      <alignment horizontal="center" vertical="center"/>
    </xf>
    <xf numFmtId="0" fontId="25" fillId="0" borderId="0" xfId="11" applyFont="1"/>
    <xf numFmtId="0" fontId="25" fillId="0" borderId="0" xfId="11" applyFont="1" applyAlignment="1">
      <alignment wrapText="1"/>
    </xf>
    <xf numFmtId="0" fontId="25" fillId="0" borderId="0" xfId="11" applyFont="1" applyAlignment="1">
      <alignment horizontal="center"/>
    </xf>
    <xf numFmtId="0" fontId="25" fillId="0" borderId="0" xfId="11" applyFont="1" applyAlignment="1">
      <alignment horizontal="center" wrapText="1"/>
    </xf>
    <xf numFmtId="0" fontId="27" fillId="0" borderId="0" xfId="11" applyFont="1" applyAlignment="1">
      <alignment wrapText="1"/>
    </xf>
    <xf numFmtId="0" fontId="27" fillId="0" borderId="0" xfId="11" applyFont="1" applyAlignment="1">
      <alignment horizontal="left"/>
    </xf>
    <xf numFmtId="0" fontId="27" fillId="0" borderId="0" xfId="11" applyFont="1" applyAlignment="1">
      <alignment horizontal="center"/>
    </xf>
    <xf numFmtId="0" fontId="32" fillId="0" borderId="0" xfId="11" applyFont="1"/>
    <xf numFmtId="0" fontId="32" fillId="0" borderId="0" xfId="11" applyFont="1" applyBorder="1"/>
    <xf numFmtId="0" fontId="32" fillId="0" borderId="0" xfId="11" quotePrefix="1" applyFont="1"/>
    <xf numFmtId="0" fontId="32" fillId="0" borderId="8" xfId="11" applyFont="1" applyBorder="1" applyAlignment="1">
      <alignment horizontal="center" vertical="center" wrapText="1"/>
    </xf>
    <xf numFmtId="0" fontId="34" fillId="0" borderId="8" xfId="11" applyFont="1" applyBorder="1" applyAlignment="1">
      <alignment horizontal="center" vertical="center"/>
    </xf>
    <xf numFmtId="0" fontId="34" fillId="0" borderId="8" xfId="11" applyFont="1" applyBorder="1" applyAlignment="1">
      <alignment horizontal="center" vertical="center" wrapText="1"/>
    </xf>
    <xf numFmtId="0" fontId="34" fillId="0" borderId="0" xfId="11" applyFont="1"/>
    <xf numFmtId="0" fontId="35" fillId="0" borderId="0" xfId="11" applyFont="1"/>
    <xf numFmtId="0" fontId="32" fillId="0" borderId="8" xfId="11" applyFont="1" applyBorder="1" applyAlignment="1">
      <alignment horizontal="left" vertical="center" wrapText="1"/>
    </xf>
    <xf numFmtId="0" fontId="32" fillId="0" borderId="8" xfId="11" applyFont="1" applyBorder="1" applyAlignment="1">
      <alignment horizontal="center" vertical="center"/>
    </xf>
    <xf numFmtId="0" fontId="32" fillId="0" borderId="64" xfId="11" applyFont="1" applyBorder="1" applyAlignment="1">
      <alignment horizontal="center" vertical="center"/>
    </xf>
    <xf numFmtId="0" fontId="32" fillId="0" borderId="65" xfId="11" applyFont="1" applyBorder="1" applyAlignment="1">
      <alignment horizontal="center" vertical="center" wrapText="1"/>
    </xf>
    <xf numFmtId="0" fontId="32" fillId="0" borderId="65" xfId="11" applyFont="1" applyBorder="1" applyAlignment="1">
      <alignment horizontal="center" vertical="center"/>
    </xf>
    <xf numFmtId="4" fontId="32" fillId="0" borderId="8" xfId="11" applyNumberFormat="1" applyFont="1" applyBorder="1" applyAlignment="1">
      <alignment horizontal="center" vertical="center"/>
    </xf>
    <xf numFmtId="37" fontId="32" fillId="0" borderId="8" xfId="11" applyNumberFormat="1" applyFont="1" applyBorder="1" applyAlignment="1">
      <alignment horizontal="center" vertical="center"/>
    </xf>
    <xf numFmtId="2" fontId="32" fillId="0" borderId="8" xfId="11" applyNumberFormat="1" applyFont="1" applyBorder="1" applyAlignment="1">
      <alignment vertical="center"/>
    </xf>
    <xf numFmtId="0" fontId="32" fillId="0" borderId="0" xfId="11" applyFont="1" applyAlignment="1">
      <alignment vertical="center"/>
    </xf>
    <xf numFmtId="164" fontId="32" fillId="0" borderId="0" xfId="11" applyNumberFormat="1" applyFont="1" applyAlignment="1">
      <alignment vertical="center"/>
    </xf>
    <xf numFmtId="0" fontId="32" fillId="0" borderId="0" xfId="11" quotePrefix="1" applyFont="1" applyAlignment="1">
      <alignment vertical="center"/>
    </xf>
    <xf numFmtId="169" fontId="32" fillId="0" borderId="0" xfId="11" quotePrefix="1" applyNumberFormat="1" applyFont="1" applyAlignment="1">
      <alignment vertical="center"/>
    </xf>
    <xf numFmtId="169" fontId="32" fillId="0" borderId="0" xfId="11" applyNumberFormat="1" applyFont="1" applyAlignment="1">
      <alignment vertical="center"/>
    </xf>
    <xf numFmtId="0" fontId="14" fillId="0" borderId="0" xfId="11" applyFont="1" applyAlignment="1">
      <alignment vertical="center"/>
    </xf>
    <xf numFmtId="0" fontId="32" fillId="0" borderId="8" xfId="11" applyFont="1" applyBorder="1" applyAlignment="1">
      <alignment horizontal="center"/>
    </xf>
    <xf numFmtId="0" fontId="33" fillId="0" borderId="8" xfId="11" applyFont="1" applyBorder="1" applyAlignment="1">
      <alignment vertical="center" wrapText="1"/>
    </xf>
    <xf numFmtId="164" fontId="32" fillId="0" borderId="8" xfId="11" applyNumberFormat="1" applyFont="1" applyBorder="1" applyAlignment="1">
      <alignment horizontal="center"/>
    </xf>
    <xf numFmtId="0" fontId="32" fillId="0" borderId="8" xfId="11" applyFont="1" applyBorder="1"/>
    <xf numFmtId="0" fontId="33" fillId="0" borderId="8" xfId="11" applyFont="1" applyBorder="1" applyAlignment="1">
      <alignment horizontal="center" vertical="center" wrapText="1"/>
    </xf>
    <xf numFmtId="165" fontId="33" fillId="0" borderId="8" xfId="11" applyNumberFormat="1" applyFont="1" applyBorder="1"/>
    <xf numFmtId="0" fontId="32" fillId="0" borderId="0" xfId="11" applyFont="1" applyAlignment="1">
      <alignment horizontal="center"/>
    </xf>
    <xf numFmtId="0" fontId="33" fillId="0" borderId="13" xfId="11" applyFont="1" applyBorder="1"/>
    <xf numFmtId="0" fontId="32" fillId="0" borderId="2" xfId="11" applyFont="1" applyBorder="1"/>
    <xf numFmtId="0" fontId="32" fillId="0" borderId="3" xfId="11" applyFont="1" applyBorder="1"/>
    <xf numFmtId="170" fontId="32" fillId="0" borderId="0" xfId="11" applyNumberFormat="1" applyFont="1"/>
    <xf numFmtId="0" fontId="37" fillId="0" borderId="0" xfId="11" applyFont="1"/>
    <xf numFmtId="0" fontId="33" fillId="0" borderId="14" xfId="11" applyFont="1" applyBorder="1"/>
    <xf numFmtId="0" fontId="32" fillId="0" borderId="5" xfId="11" applyFont="1" applyBorder="1"/>
    <xf numFmtId="0" fontId="32" fillId="0" borderId="14" xfId="11" applyFont="1" applyBorder="1"/>
    <xf numFmtId="170" fontId="32" fillId="0" borderId="0" xfId="11" applyNumberFormat="1" applyFont="1" applyAlignment="1">
      <alignment vertical="center"/>
    </xf>
    <xf numFmtId="0" fontId="32" fillId="0" borderId="0" xfId="11" applyFont="1" applyAlignment="1">
      <alignment horizontal="right" vertical="center"/>
    </xf>
    <xf numFmtId="170" fontId="32" fillId="0" borderId="0" xfId="11" applyNumberFormat="1" applyFont="1" applyAlignment="1">
      <alignment horizontal="left" vertical="center"/>
    </xf>
    <xf numFmtId="0" fontId="32" fillId="0" borderId="12" xfId="11" applyFont="1" applyBorder="1"/>
    <xf numFmtId="0" fontId="32" fillId="0" borderId="15" xfId="11" applyFont="1" applyBorder="1"/>
    <xf numFmtId="0" fontId="32" fillId="0" borderId="7" xfId="11" applyFont="1" applyBorder="1"/>
    <xf numFmtId="0" fontId="32" fillId="0" borderId="1" xfId="11" quotePrefix="1" applyFont="1" applyBorder="1" applyAlignment="1">
      <alignment vertical="center"/>
    </xf>
    <xf numFmtId="0" fontId="33" fillId="0" borderId="11" xfId="11" applyFont="1" applyBorder="1" applyAlignment="1">
      <alignment vertical="center"/>
    </xf>
    <xf numFmtId="0" fontId="32" fillId="0" borderId="9" xfId="11" applyFont="1" applyBorder="1" applyAlignment="1">
      <alignment vertical="center"/>
    </xf>
    <xf numFmtId="170" fontId="32" fillId="0" borderId="9" xfId="11" applyNumberFormat="1" applyFont="1" applyBorder="1" applyAlignment="1">
      <alignment vertical="center"/>
    </xf>
    <xf numFmtId="0" fontId="32" fillId="0" borderId="10" xfId="11" applyFont="1" applyBorder="1" applyAlignment="1">
      <alignment vertical="center"/>
    </xf>
    <xf numFmtId="0" fontId="32" fillId="0" borderId="4" xfId="11" applyFont="1" applyBorder="1" applyAlignment="1">
      <alignment vertical="center"/>
    </xf>
    <xf numFmtId="0" fontId="32" fillId="0" borderId="13" xfId="11" applyFont="1" applyBorder="1" applyAlignment="1">
      <alignment vertical="center"/>
    </xf>
    <xf numFmtId="0" fontId="32" fillId="0" borderId="5" xfId="11" applyFont="1" applyBorder="1" applyAlignment="1">
      <alignment vertical="center"/>
    </xf>
    <xf numFmtId="0" fontId="32" fillId="0" borderId="14" xfId="11" applyFont="1" applyBorder="1" applyAlignment="1">
      <alignment vertical="center"/>
    </xf>
    <xf numFmtId="0" fontId="32" fillId="0" borderId="6" xfId="11" applyFont="1" applyBorder="1" applyAlignment="1">
      <alignment vertical="center"/>
    </xf>
    <xf numFmtId="0" fontId="32" fillId="0" borderId="15" xfId="11" applyFont="1" applyBorder="1" applyAlignment="1">
      <alignment vertical="center"/>
    </xf>
    <xf numFmtId="0" fontId="32" fillId="0" borderId="14" xfId="11" quotePrefix="1" applyFont="1" applyBorder="1" applyAlignment="1">
      <alignment vertical="center"/>
    </xf>
    <xf numFmtId="170" fontId="32" fillId="0" borderId="15" xfId="11" applyNumberFormat="1" applyFont="1" applyBorder="1" applyAlignment="1">
      <alignment vertical="center"/>
    </xf>
    <xf numFmtId="0" fontId="32" fillId="0" borderId="7" xfId="11" applyFont="1" applyBorder="1" applyAlignment="1">
      <alignment vertical="center"/>
    </xf>
    <xf numFmtId="0" fontId="32" fillId="0" borderId="2" xfId="11" applyFont="1" applyBorder="1" applyAlignment="1">
      <alignment vertical="center"/>
    </xf>
    <xf numFmtId="170" fontId="32" fillId="0" borderId="2" xfId="11" applyNumberFormat="1" applyFont="1" applyBorder="1" applyAlignment="1">
      <alignment vertical="center"/>
    </xf>
    <xf numFmtId="0" fontId="32" fillId="0" borderId="3" xfId="11" applyFont="1" applyBorder="1" applyAlignment="1">
      <alignment vertical="center"/>
    </xf>
    <xf numFmtId="0" fontId="32" fillId="0" borderId="13" xfId="11" applyFont="1" applyBorder="1" applyAlignment="1"/>
    <xf numFmtId="0" fontId="32" fillId="0" borderId="2" xfId="11" applyFont="1" applyBorder="1" applyAlignment="1"/>
    <xf numFmtId="0" fontId="32" fillId="0" borderId="66" xfId="11" applyFont="1" applyBorder="1" applyAlignment="1">
      <alignment vertical="center"/>
    </xf>
    <xf numFmtId="0" fontId="32" fillId="0" borderId="0" xfId="11" quotePrefix="1" applyFont="1" applyBorder="1" applyAlignment="1">
      <alignment vertical="center"/>
    </xf>
    <xf numFmtId="0" fontId="32" fillId="0" borderId="53" xfId="11" quotePrefix="1" applyFont="1" applyBorder="1" applyAlignment="1">
      <alignment vertical="center"/>
    </xf>
    <xf numFmtId="0" fontId="32" fillId="0" borderId="0" xfId="11" applyFont="1" applyBorder="1" applyAlignment="1">
      <alignment vertical="center"/>
    </xf>
    <xf numFmtId="0" fontId="32" fillId="0" borderId="53" xfId="11" applyFont="1" applyBorder="1" applyAlignment="1">
      <alignment vertical="center"/>
    </xf>
    <xf numFmtId="0" fontId="32" fillId="0" borderId="67" xfId="11" applyFont="1" applyBorder="1"/>
    <xf numFmtId="0" fontId="33" fillId="0" borderId="0" xfId="11" applyFont="1" applyAlignment="1">
      <alignment horizontal="center" vertical="center"/>
    </xf>
    <xf numFmtId="0" fontId="33" fillId="0" borderId="13" xfId="11" quotePrefix="1" applyFont="1" applyBorder="1" applyAlignment="1">
      <alignment vertical="center"/>
    </xf>
    <xf numFmtId="0" fontId="33" fillId="0" borderId="13" xfId="11" applyFont="1" applyBorder="1" applyAlignment="1">
      <alignment vertical="center"/>
    </xf>
    <xf numFmtId="0" fontId="33" fillId="0" borderId="2" xfId="11" applyFont="1" applyBorder="1" applyAlignment="1">
      <alignment vertical="center"/>
    </xf>
    <xf numFmtId="0" fontId="33" fillId="0" borderId="3" xfId="11" applyFont="1" applyBorder="1" applyAlignment="1">
      <alignment vertical="center"/>
    </xf>
    <xf numFmtId="170" fontId="33" fillId="0" borderId="2" xfId="11" applyNumberFormat="1" applyFont="1" applyBorder="1" applyAlignment="1">
      <alignment vertical="center"/>
    </xf>
    <xf numFmtId="0" fontId="32" fillId="0" borderId="11" xfId="11" applyFont="1" applyBorder="1" applyAlignment="1">
      <alignment vertical="center"/>
    </xf>
    <xf numFmtId="39" fontId="32" fillId="0" borderId="8" xfId="11" applyNumberFormat="1" applyFont="1" applyBorder="1" applyAlignment="1">
      <alignment horizontal="center" vertical="center"/>
    </xf>
    <xf numFmtId="0" fontId="33" fillId="0" borderId="0" xfId="11" applyFont="1" applyAlignment="1">
      <alignment vertical="center"/>
    </xf>
    <xf numFmtId="4" fontId="32" fillId="0" borderId="5" xfId="11" applyNumberFormat="1" applyFont="1" applyBorder="1"/>
    <xf numFmtId="0" fontId="32" fillId="0" borderId="0" xfId="11" applyFont="1" applyAlignment="1">
      <alignment horizontal="right"/>
    </xf>
    <xf numFmtId="0" fontId="32" fillId="0" borderId="6" xfId="11" applyFont="1" applyBorder="1"/>
    <xf numFmtId="4" fontId="32" fillId="0" borderId="9" xfId="11" applyNumberFormat="1" applyFont="1" applyBorder="1" applyAlignment="1">
      <alignment horizontal="center" vertical="center"/>
    </xf>
    <xf numFmtId="0" fontId="32" fillId="0" borderId="10" xfId="11" applyFont="1" applyBorder="1" applyAlignment="1">
      <alignment horizontal="center" vertical="center"/>
    </xf>
    <xf numFmtId="170" fontId="32" fillId="0" borderId="15" xfId="11" applyNumberFormat="1" applyFont="1" applyBorder="1"/>
    <xf numFmtId="0" fontId="33" fillId="0" borderId="14" xfId="11" quotePrefix="1" applyFont="1" applyBorder="1"/>
    <xf numFmtId="0" fontId="33" fillId="0" borderId="13" xfId="11" quotePrefix="1" applyFont="1" applyBorder="1"/>
    <xf numFmtId="0" fontId="33" fillId="0" borderId="2" xfId="11" applyFont="1" applyBorder="1"/>
    <xf numFmtId="0" fontId="33" fillId="0" borderId="0" xfId="11" applyFont="1"/>
    <xf numFmtId="0" fontId="32" fillId="0" borderId="4" xfId="11" applyFont="1" applyBorder="1"/>
    <xf numFmtId="170" fontId="32" fillId="0" borderId="2" xfId="11" applyNumberFormat="1" applyFont="1" applyBorder="1"/>
    <xf numFmtId="0" fontId="38" fillId="0" borderId="0" xfId="11" applyFont="1" applyAlignment="1">
      <alignment vertical="center"/>
    </xf>
    <xf numFmtId="49" fontId="32" fillId="0" borderId="14" xfId="11" applyNumberFormat="1" applyFont="1" applyBorder="1" applyAlignment="1">
      <alignment vertical="center"/>
    </xf>
    <xf numFmtId="0" fontId="39" fillId="0" borderId="0" xfId="8" applyFont="1" applyFill="1" applyBorder="1" applyAlignment="1">
      <alignment horizontal="center" vertical="center" wrapText="1"/>
    </xf>
    <xf numFmtId="13" fontId="4" fillId="0" borderId="0" xfId="8" applyNumberFormat="1" applyFont="1" applyFill="1" applyBorder="1" applyAlignment="1">
      <alignment horizontal="center" vertical="center" wrapText="1"/>
    </xf>
    <xf numFmtId="0" fontId="41" fillId="0" borderId="0" xfId="0" applyFont="1"/>
    <xf numFmtId="0" fontId="41" fillId="0" borderId="8" xfId="0" applyFont="1" applyBorder="1"/>
    <xf numFmtId="0" fontId="41" fillId="0" borderId="8" xfId="0" applyFont="1" applyBorder="1" applyAlignment="1">
      <alignment vertical="top"/>
    </xf>
    <xf numFmtId="0" fontId="41" fillId="0" borderId="8" xfId="0" applyFont="1" applyBorder="1" applyAlignment="1">
      <alignment wrapText="1"/>
    </xf>
    <xf numFmtId="0" fontId="41" fillId="0" borderId="8" xfId="0" applyFont="1" applyBorder="1" applyAlignment="1">
      <alignment vertical="top" wrapText="1"/>
    </xf>
    <xf numFmtId="0" fontId="41" fillId="0" borderId="0" xfId="0" applyFont="1" applyAlignment="1">
      <alignment wrapText="1"/>
    </xf>
    <xf numFmtId="0" fontId="41" fillId="0" borderId="8" xfId="0" applyFont="1" applyBorder="1" applyAlignment="1">
      <alignment vertical="center" wrapText="1"/>
    </xf>
    <xf numFmtId="0" fontId="41" fillId="0" borderId="0" xfId="0" applyFont="1" applyAlignment="1">
      <alignment vertical="center" wrapText="1"/>
    </xf>
    <xf numFmtId="0" fontId="45" fillId="0" borderId="0" xfId="5" applyFont="1" applyFill="1" applyAlignment="1">
      <alignment horizontal="center" vertical="top" wrapText="1"/>
    </xf>
    <xf numFmtId="0" fontId="41" fillId="0" borderId="0" xfId="5" applyFont="1" applyAlignment="1">
      <alignment vertical="top" wrapText="1"/>
    </xf>
    <xf numFmtId="0" fontId="41" fillId="0" borderId="8" xfId="0" applyFont="1" applyBorder="1" applyAlignment="1">
      <alignment horizontal="left" vertical="center"/>
    </xf>
    <xf numFmtId="0" fontId="41" fillId="0" borderId="8" xfId="0" applyFont="1" applyBorder="1" applyAlignment="1">
      <alignment vertical="center"/>
    </xf>
    <xf numFmtId="0" fontId="41" fillId="0" borderId="8" xfId="0" applyFont="1" applyBorder="1" applyAlignment="1">
      <alignment horizontal="center" vertical="center" wrapText="1"/>
    </xf>
    <xf numFmtId="0" fontId="41" fillId="0" borderId="8" xfId="0" applyFont="1" applyBorder="1" applyAlignment="1">
      <alignment horizontal="center" vertical="center"/>
    </xf>
    <xf numFmtId="0" fontId="41" fillId="0" borderId="8" xfId="0" applyFont="1" applyBorder="1" applyAlignment="1">
      <alignment horizontal="left" vertical="top" wrapText="1"/>
    </xf>
    <xf numFmtId="0" fontId="41" fillId="0" borderId="0" xfId="0" applyFont="1" applyAlignment="1">
      <alignment horizontal="center"/>
    </xf>
    <xf numFmtId="0" fontId="41" fillId="0" borderId="8" xfId="0" applyFont="1" applyBorder="1" applyAlignment="1">
      <alignment horizontal="left" vertical="center" wrapText="1"/>
    </xf>
    <xf numFmtId="0" fontId="41" fillId="0" borderId="8" xfId="0" quotePrefix="1" applyFont="1" applyBorder="1" applyAlignment="1">
      <alignment horizontal="center" vertical="center" wrapText="1"/>
    </xf>
    <xf numFmtId="3" fontId="41" fillId="0" borderId="8" xfId="0" applyNumberFormat="1" applyFont="1" applyBorder="1" applyAlignment="1">
      <alignment horizontal="center" vertical="center" wrapText="1"/>
    </xf>
    <xf numFmtId="0" fontId="41" fillId="0" borderId="8" xfId="0" applyNumberFormat="1" applyFont="1" applyBorder="1" applyAlignment="1">
      <alignment horizontal="center" vertical="center" wrapText="1"/>
    </xf>
    <xf numFmtId="0" fontId="41" fillId="0" borderId="8" xfId="0" applyFont="1" applyBorder="1" applyAlignment="1">
      <alignment horizontal="center" vertical="top" wrapText="1"/>
    </xf>
    <xf numFmtId="0" fontId="41" fillId="0" borderId="0" xfId="0" applyFont="1" applyBorder="1" applyAlignment="1">
      <alignment horizontal="center" vertical="top" wrapText="1"/>
    </xf>
    <xf numFmtId="0" fontId="41" fillId="0" borderId="0" xfId="0" applyFont="1" applyBorder="1" applyAlignment="1">
      <alignment horizontal="left" vertical="top" wrapText="1"/>
    </xf>
    <xf numFmtId="0" fontId="41" fillId="0" borderId="0" xfId="0" applyFont="1" applyBorder="1" applyAlignment="1">
      <alignment wrapText="1"/>
    </xf>
    <xf numFmtId="0" fontId="45" fillId="0" borderId="0" xfId="5" applyFont="1" applyFill="1" applyAlignment="1">
      <alignment wrapText="1"/>
    </xf>
    <xf numFmtId="0" fontId="41" fillId="0" borderId="0" xfId="5" applyFont="1" applyAlignment="1">
      <alignment wrapText="1"/>
    </xf>
    <xf numFmtId="0" fontId="41" fillId="0" borderId="0" xfId="0" applyFont="1" applyAlignment="1">
      <alignment horizontal="center" wrapText="1"/>
    </xf>
    <xf numFmtId="0" fontId="41" fillId="0" borderId="0" xfId="0" applyFont="1" applyAlignment="1"/>
    <xf numFmtId="0" fontId="28" fillId="2" borderId="8" xfId="5" applyFont="1" applyFill="1" applyBorder="1" applyAlignment="1" applyProtection="1">
      <alignment horizontal="center" vertical="center" wrapText="1"/>
      <protection locked="0"/>
    </xf>
    <xf numFmtId="0" fontId="28" fillId="3" borderId="8" xfId="5" applyFont="1" applyFill="1" applyBorder="1" applyAlignment="1" applyProtection="1">
      <alignment horizontal="center" wrapText="1"/>
      <protection locked="0"/>
    </xf>
    <xf numFmtId="0" fontId="46" fillId="3" borderId="8" xfId="5" quotePrefix="1" applyFont="1" applyFill="1" applyBorder="1" applyAlignment="1" applyProtection="1">
      <alignment horizontal="center" wrapText="1"/>
      <protection locked="0"/>
    </xf>
    <xf numFmtId="0" fontId="6" fillId="0" borderId="44" xfId="5" applyFont="1" applyBorder="1" applyAlignment="1" applyProtection="1">
      <alignment horizontal="center" vertical="center" wrapText="1"/>
      <protection locked="0"/>
    </xf>
    <xf numFmtId="0" fontId="6" fillId="0" borderId="16" xfId="5" applyFont="1" applyBorder="1" applyAlignment="1" applyProtection="1">
      <alignment horizontal="center" vertical="center" wrapText="1"/>
      <protection locked="0"/>
    </xf>
    <xf numFmtId="0" fontId="46" fillId="0" borderId="16" xfId="5" applyFont="1" applyBorder="1" applyAlignment="1" applyProtection="1">
      <alignment horizontal="center" vertical="center" wrapText="1"/>
      <protection locked="0"/>
    </xf>
    <xf numFmtId="0" fontId="6" fillId="0" borderId="40" xfId="5" applyFont="1" applyBorder="1" applyAlignment="1" applyProtection="1">
      <alignment horizontal="center" vertical="center" wrapText="1"/>
      <protection locked="0"/>
    </xf>
    <xf numFmtId="0" fontId="6" fillId="0" borderId="6" xfId="5" applyFont="1" applyBorder="1" applyAlignment="1" applyProtection="1">
      <alignment horizontal="center" vertical="center" wrapText="1"/>
      <protection locked="0"/>
    </xf>
    <xf numFmtId="0" fontId="46" fillId="0" borderId="6" xfId="5" applyFont="1" applyBorder="1" applyAlignment="1" applyProtection="1">
      <alignment horizontal="center" vertical="center" wrapText="1"/>
      <protection locked="0"/>
    </xf>
    <xf numFmtId="0" fontId="6" fillId="0" borderId="45" xfId="5" applyFont="1" applyBorder="1" applyAlignment="1" applyProtection="1">
      <alignment horizontal="center" vertical="center" wrapText="1"/>
      <protection locked="0"/>
    </xf>
    <xf numFmtId="0" fontId="6" fillId="0" borderId="46" xfId="5" applyFont="1" applyBorder="1" applyAlignment="1" applyProtection="1">
      <alignment horizontal="center" vertical="center" wrapText="1"/>
      <protection locked="0"/>
    </xf>
    <xf numFmtId="0" fontId="6" fillId="0" borderId="19" xfId="5" applyFont="1" applyBorder="1" applyAlignment="1" applyProtection="1">
      <alignment horizontal="center" vertical="center" wrapText="1"/>
      <protection locked="0"/>
    </xf>
    <xf numFmtId="0" fontId="6" fillId="0" borderId="20" xfId="5" applyFont="1" applyBorder="1" applyAlignment="1" applyProtection="1">
      <alignment horizontal="center" vertical="center" wrapText="1"/>
      <protection locked="0"/>
    </xf>
    <xf numFmtId="0" fontId="46" fillId="0" borderId="21" xfId="5" applyFont="1" applyBorder="1" applyAlignment="1" applyProtection="1">
      <alignment horizontal="center" vertical="center" wrapText="1"/>
      <protection locked="0"/>
    </xf>
    <xf numFmtId="0" fontId="46" fillId="3" borderId="19" xfId="5" applyFont="1" applyFill="1" applyBorder="1" applyAlignment="1" applyProtection="1">
      <alignment horizontal="center" vertical="center" wrapText="1"/>
      <protection locked="0"/>
    </xf>
    <xf numFmtId="0" fontId="6" fillId="3" borderId="0" xfId="5" applyFont="1" applyFill="1" applyAlignment="1">
      <alignment wrapText="1"/>
    </xf>
    <xf numFmtId="0" fontId="28" fillId="0" borderId="0" xfId="5" applyFont="1" applyAlignment="1" applyProtection="1">
      <alignment wrapText="1"/>
      <protection locked="0"/>
    </xf>
    <xf numFmtId="0" fontId="6" fillId="0" borderId="0" xfId="5" applyFont="1" applyAlignment="1" applyProtection="1">
      <alignment wrapText="1"/>
      <protection locked="0"/>
    </xf>
    <xf numFmtId="0" fontId="6" fillId="0" borderId="42" xfId="5" applyFont="1" applyBorder="1" applyAlignment="1" applyProtection="1">
      <alignment wrapText="1"/>
      <protection locked="0"/>
    </xf>
    <xf numFmtId="0" fontId="28" fillId="0" borderId="41" xfId="5" applyFont="1" applyBorder="1" applyAlignment="1" applyProtection="1">
      <alignment horizontal="center" wrapText="1"/>
      <protection locked="0"/>
    </xf>
    <xf numFmtId="0" fontId="6" fillId="0" borderId="43" xfId="5" applyFont="1" applyBorder="1" applyAlignment="1" applyProtection="1">
      <alignment wrapText="1"/>
      <protection locked="0"/>
    </xf>
    <xf numFmtId="0" fontId="46" fillId="5" borderId="8" xfId="5" quotePrefix="1" applyFont="1" applyFill="1" applyBorder="1" applyAlignment="1" applyProtection="1">
      <alignment horizontal="center" wrapText="1"/>
      <protection locked="0"/>
    </xf>
    <xf numFmtId="0" fontId="6" fillId="4" borderId="8" xfId="5" quotePrefix="1" applyFont="1" applyFill="1" applyBorder="1" applyAlignment="1" applyProtection="1">
      <alignment horizontal="center" wrapText="1"/>
      <protection locked="0"/>
    </xf>
    <xf numFmtId="0" fontId="6" fillId="4" borderId="8" xfId="5" quotePrefix="1" applyFont="1" applyFill="1" applyBorder="1" applyAlignment="1" applyProtection="1">
      <alignment horizontal="center" vertical="center" wrapText="1"/>
      <protection locked="0"/>
    </xf>
    <xf numFmtId="0" fontId="46" fillId="6" borderId="8" xfId="5" quotePrefix="1" applyFont="1" applyFill="1" applyBorder="1" applyAlignment="1" applyProtection="1">
      <alignment horizontal="center" wrapText="1"/>
      <protection locked="0"/>
    </xf>
    <xf numFmtId="0" fontId="6" fillId="3" borderId="0" xfId="5" applyFont="1" applyFill="1" applyBorder="1" applyAlignment="1">
      <alignment wrapText="1"/>
    </xf>
    <xf numFmtId="0" fontId="6" fillId="7" borderId="8" xfId="5" quotePrefix="1" applyFont="1" applyFill="1" applyBorder="1" applyAlignment="1" applyProtection="1">
      <alignment horizontal="center" vertical="center" wrapText="1"/>
      <protection locked="0"/>
    </xf>
    <xf numFmtId="0" fontId="46" fillId="3" borderId="16" xfId="5" applyFont="1" applyFill="1" applyBorder="1" applyAlignment="1" applyProtection="1">
      <alignment horizontal="center" vertical="center" wrapText="1"/>
      <protection locked="0"/>
    </xf>
    <xf numFmtId="9" fontId="46" fillId="0" borderId="16" xfId="9" applyFont="1" applyBorder="1" applyAlignment="1" applyProtection="1">
      <alignment horizontal="center" vertical="center" wrapText="1"/>
      <protection locked="0"/>
    </xf>
    <xf numFmtId="166" fontId="46" fillId="0" borderId="17" xfId="2" applyNumberFormat="1" applyFont="1" applyBorder="1" applyAlignment="1" applyProtection="1">
      <alignment vertical="center" wrapText="1"/>
      <protection locked="0"/>
    </xf>
    <xf numFmtId="0" fontId="46" fillId="3" borderId="8" xfId="5" applyFont="1" applyFill="1" applyBorder="1" applyAlignment="1" applyProtection="1">
      <alignment horizontal="center" vertical="center" wrapText="1"/>
      <protection locked="0"/>
    </xf>
    <xf numFmtId="9" fontId="46" fillId="0" borderId="6" xfId="9" applyFont="1" applyBorder="1" applyAlignment="1" applyProtection="1">
      <alignment horizontal="center" vertical="center" wrapText="1"/>
      <protection locked="0"/>
    </xf>
    <xf numFmtId="0" fontId="46" fillId="3" borderId="6" xfId="5" applyFont="1" applyFill="1" applyBorder="1" applyAlignment="1" applyProtection="1">
      <alignment horizontal="center" vertical="center" wrapText="1"/>
      <protection locked="0"/>
    </xf>
    <xf numFmtId="166" fontId="46" fillId="0" borderId="4" xfId="2" applyNumberFormat="1" applyFont="1" applyBorder="1" applyAlignment="1" applyProtection="1">
      <alignment horizontal="center" vertical="center" wrapText="1"/>
      <protection locked="0"/>
    </xf>
    <xf numFmtId="0" fontId="46" fillId="3" borderId="18" xfId="5" applyFont="1" applyFill="1" applyBorder="1" applyAlignment="1" applyProtection="1">
      <alignment horizontal="center" vertical="center" wrapText="1"/>
      <protection locked="0"/>
    </xf>
    <xf numFmtId="166" fontId="46" fillId="0" borderId="29" xfId="2" applyNumberFormat="1" applyFont="1" applyBorder="1" applyAlignment="1" applyProtection="1">
      <alignment horizontal="center" vertical="center" wrapText="1"/>
      <protection locked="0"/>
    </xf>
    <xf numFmtId="0" fontId="46" fillId="3" borderId="21" xfId="5" applyFont="1" applyFill="1" applyBorder="1" applyAlignment="1" applyProtection="1">
      <alignment horizontal="center" vertical="center" wrapText="1"/>
      <protection locked="0"/>
    </xf>
    <xf numFmtId="9" fontId="46" fillId="0" borderId="21" xfId="9" applyFont="1" applyBorder="1" applyAlignment="1" applyProtection="1">
      <alignment horizontal="center" vertical="center" wrapText="1"/>
      <protection locked="0"/>
    </xf>
    <xf numFmtId="0" fontId="46" fillId="0" borderId="19" xfId="5" applyFont="1" applyBorder="1" applyAlignment="1" applyProtection="1">
      <alignment horizontal="center" vertical="center" wrapText="1"/>
      <protection locked="0"/>
    </xf>
    <xf numFmtId="165" fontId="47" fillId="0" borderId="21" xfId="2" applyNumberFormat="1" applyFont="1" applyFill="1" applyBorder="1" applyAlignment="1" applyProtection="1">
      <alignment horizontal="center" vertical="center" wrapText="1"/>
      <protection locked="0"/>
    </xf>
    <xf numFmtId="0" fontId="46" fillId="0" borderId="8" xfId="5" applyFont="1" applyBorder="1" applyAlignment="1" applyProtection="1">
      <alignment horizontal="center" vertical="center" wrapText="1"/>
      <protection locked="0"/>
    </xf>
    <xf numFmtId="0" fontId="46" fillId="0" borderId="18" xfId="5" applyFont="1" applyBorder="1" applyAlignment="1" applyProtection="1">
      <alignment horizontal="center" vertical="center" wrapText="1"/>
      <protection locked="0"/>
    </xf>
    <xf numFmtId="0" fontId="6" fillId="0" borderId="0" xfId="5" applyFont="1" applyAlignment="1">
      <alignment wrapText="1"/>
    </xf>
    <xf numFmtId="0" fontId="28" fillId="0" borderId="0" xfId="5" applyFont="1" applyAlignment="1">
      <alignment wrapText="1"/>
    </xf>
    <xf numFmtId="0" fontId="42" fillId="0" borderId="8" xfId="0" applyFont="1" applyBorder="1" applyAlignment="1">
      <alignment horizontal="center"/>
    </xf>
    <xf numFmtId="0" fontId="41" fillId="0" borderId="8" xfId="0" applyFont="1" applyBorder="1" applyAlignment="1">
      <alignment horizontal="center"/>
    </xf>
    <xf numFmtId="0" fontId="44" fillId="0" borderId="8" xfId="0" applyFont="1" applyBorder="1" applyAlignment="1">
      <alignment horizontal="left" vertical="center"/>
    </xf>
    <xf numFmtId="0" fontId="41" fillId="0" borderId="8" xfId="0" applyFont="1" applyBorder="1" applyAlignment="1">
      <alignment horizontal="left" wrapText="1"/>
    </xf>
    <xf numFmtId="2" fontId="41" fillId="0" borderId="8" xfId="0" applyNumberFormat="1" applyFont="1" applyBorder="1" applyAlignment="1">
      <alignment horizontal="left" vertical="center" wrapText="1"/>
    </xf>
    <xf numFmtId="0" fontId="43" fillId="0" borderId="0" xfId="0" applyFont="1" applyAlignment="1">
      <alignment wrapText="1"/>
    </xf>
    <xf numFmtId="0" fontId="43" fillId="0" borderId="0" xfId="0" applyFont="1" applyAlignment="1">
      <alignment horizontal="center" wrapText="1"/>
    </xf>
    <xf numFmtId="0" fontId="41" fillId="0" borderId="8" xfId="0" applyFont="1" applyBorder="1" applyAlignment="1">
      <alignment horizontal="left" vertical="center" wrapText="1"/>
    </xf>
    <xf numFmtId="0" fontId="41" fillId="0" borderId="8" xfId="0" applyFont="1" applyBorder="1" applyAlignment="1">
      <alignment vertical="center"/>
    </xf>
    <xf numFmtId="166" fontId="46" fillId="0" borderId="4" xfId="2" applyNumberFormat="1" applyFont="1" applyBorder="1" applyAlignment="1" applyProtection="1">
      <alignment horizontal="center" vertical="center" wrapText="1"/>
    </xf>
    <xf numFmtId="0" fontId="32" fillId="0" borderId="8" xfId="11" applyFont="1" applyBorder="1" applyAlignment="1">
      <alignment horizontal="center" vertical="center"/>
    </xf>
    <xf numFmtId="0" fontId="32" fillId="0" borderId="8" xfId="11" applyFont="1" applyBorder="1" applyAlignment="1">
      <alignment horizontal="center" vertical="center" wrapText="1"/>
    </xf>
    <xf numFmtId="0" fontId="32" fillId="0" borderId="8" xfId="11" quotePrefix="1" applyFont="1" applyBorder="1" applyAlignment="1">
      <alignment horizontal="center" vertical="center"/>
    </xf>
    <xf numFmtId="0" fontId="32" fillId="0" borderId="8" xfId="11" applyFont="1" applyBorder="1" applyAlignment="1">
      <alignment horizontal="center" vertical="center"/>
    </xf>
    <xf numFmtId="0" fontId="41" fillId="0" borderId="8" xfId="0" applyFont="1" applyBorder="1" applyAlignment="1">
      <alignment horizontal="left" vertical="center" wrapText="1"/>
    </xf>
    <xf numFmtId="0" fontId="41" fillId="0" borderId="8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wrapText="1"/>
    </xf>
    <xf numFmtId="0" fontId="41" fillId="0" borderId="0" xfId="0" applyFont="1" applyBorder="1" applyAlignment="1">
      <alignment horizontal="center" vertical="top" wrapText="1"/>
    </xf>
    <xf numFmtId="0" fontId="33" fillId="0" borderId="8" xfId="1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13" fontId="3" fillId="0" borderId="0" xfId="8" applyNumberFormat="1" applyFont="1" applyFill="1" applyBorder="1" applyAlignment="1">
      <alignment horizontal="left" vertical="center" wrapText="1"/>
    </xf>
    <xf numFmtId="43" fontId="2" fillId="0" borderId="0" xfId="1" applyFont="1" applyFill="1" applyBorder="1" applyAlignment="1">
      <alignment horizontal="left" vertical="center" wrapText="1"/>
    </xf>
    <xf numFmtId="0" fontId="15" fillId="0" borderId="0" xfId="8" applyFont="1" applyFill="1" applyBorder="1" applyAlignment="1">
      <alignment horizontal="left" vertical="center" wrapText="1"/>
    </xf>
    <xf numFmtId="0" fontId="2" fillId="0" borderId="0" xfId="8" applyFont="1" applyBorder="1" applyAlignment="1">
      <alignment horizontal="left" vertical="center"/>
    </xf>
    <xf numFmtId="0" fontId="48" fillId="0" borderId="68" xfId="0" applyFont="1" applyBorder="1" applyAlignment="1">
      <alignment horizontal="center" vertical="center"/>
    </xf>
    <xf numFmtId="0" fontId="48" fillId="0" borderId="70" xfId="0" applyFont="1" applyBorder="1" applyAlignment="1">
      <alignment horizontal="center" vertical="center" wrapText="1"/>
    </xf>
    <xf numFmtId="0" fontId="48" fillId="0" borderId="69" xfId="0" applyFont="1" applyBorder="1" applyAlignment="1">
      <alignment horizontal="center" vertical="center"/>
    </xf>
    <xf numFmtId="0" fontId="48" fillId="0" borderId="71" xfId="0" applyFont="1" applyBorder="1" applyAlignment="1">
      <alignment horizontal="center" vertical="center" wrapText="1"/>
    </xf>
    <xf numFmtId="168" fontId="33" fillId="0" borderId="8" xfId="1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3" fillId="0" borderId="0" xfId="5" applyFont="1"/>
    <xf numFmtId="0" fontId="13" fillId="0" borderId="0" xfId="5" applyFont="1" applyAlignment="1">
      <alignment vertical="top" wrapText="1"/>
    </xf>
    <xf numFmtId="0" fontId="23" fillId="0" borderId="16" xfId="5" applyFont="1" applyBorder="1" applyAlignment="1" applyProtection="1">
      <alignment horizontal="center" vertical="center" wrapText="1"/>
      <protection locked="0"/>
    </xf>
    <xf numFmtId="0" fontId="18" fillId="0" borderId="16" xfId="5" applyFont="1" applyBorder="1" applyAlignment="1" applyProtection="1">
      <alignment horizontal="center" vertical="center" wrapText="1"/>
      <protection locked="0"/>
    </xf>
    <xf numFmtId="0" fontId="18" fillId="3" borderId="16" xfId="5" applyFont="1" applyFill="1" applyBorder="1" applyAlignment="1" applyProtection="1">
      <alignment horizontal="center" vertical="center" wrapText="1"/>
      <protection locked="0"/>
    </xf>
    <xf numFmtId="9" fontId="18" fillId="0" borderId="16" xfId="9" applyFont="1" applyBorder="1" applyAlignment="1" applyProtection="1">
      <alignment horizontal="center" vertical="center" wrapText="1"/>
      <protection locked="0"/>
    </xf>
    <xf numFmtId="0" fontId="18" fillId="0" borderId="17" xfId="5" applyFont="1" applyBorder="1" applyAlignment="1" applyProtection="1">
      <alignment vertical="center" wrapText="1"/>
      <protection locked="0"/>
    </xf>
    <xf numFmtId="167" fontId="23" fillId="0" borderId="0" xfId="2" applyNumberFormat="1" applyFont="1" applyBorder="1" applyAlignment="1" applyProtection="1">
      <alignment horizontal="center" vertical="center"/>
      <protection locked="0"/>
    </xf>
    <xf numFmtId="0" fontId="23" fillId="0" borderId="0" xfId="5" applyFont="1"/>
    <xf numFmtId="0" fontId="18" fillId="0" borderId="4" xfId="5" applyFont="1" applyBorder="1" applyAlignment="1" applyProtection="1">
      <alignment vertical="center" wrapText="1"/>
      <protection locked="0"/>
    </xf>
    <xf numFmtId="0" fontId="23" fillId="0" borderId="46" xfId="5" applyFont="1" applyBorder="1" applyAlignment="1" applyProtection="1">
      <alignment horizontal="center" vertical="center" wrapText="1"/>
      <protection locked="0"/>
    </xf>
    <xf numFmtId="0" fontId="18" fillId="0" borderId="11" xfId="5" applyFont="1" applyBorder="1" applyAlignment="1" applyProtection="1">
      <alignment horizontal="left" vertical="center" wrapText="1"/>
      <protection locked="0"/>
    </xf>
    <xf numFmtId="0" fontId="18" fillId="0" borderId="9" xfId="5" applyFont="1" applyBorder="1" applyAlignment="1" applyProtection="1">
      <alignment horizontal="left" vertical="center" wrapText="1"/>
      <protection locked="0"/>
    </xf>
    <xf numFmtId="0" fontId="18" fillId="0" borderId="10" xfId="5" applyFont="1" applyBorder="1" applyAlignment="1" applyProtection="1">
      <alignment horizontal="left" vertical="center" wrapText="1"/>
      <protection locked="0"/>
    </xf>
    <xf numFmtId="0" fontId="23" fillId="0" borderId="6" xfId="5" applyFont="1" applyBorder="1" applyAlignment="1" applyProtection="1">
      <alignment horizontal="center" vertical="center" wrapText="1"/>
      <protection locked="0"/>
    </xf>
    <xf numFmtId="0" fontId="18" fillId="0" borderId="6" xfId="5" applyFont="1" applyBorder="1" applyAlignment="1" applyProtection="1">
      <alignment horizontal="center" vertical="center" wrapText="1"/>
      <protection locked="0"/>
    </xf>
    <xf numFmtId="0" fontId="18" fillId="3" borderId="6" xfId="5" applyFont="1" applyFill="1" applyBorder="1" applyAlignment="1" applyProtection="1">
      <alignment horizontal="center" vertical="center" wrapText="1"/>
      <protection locked="0"/>
    </xf>
    <xf numFmtId="9" fontId="18" fillId="0" borderId="6" xfId="9" applyFont="1" applyBorder="1" applyAlignment="1" applyProtection="1">
      <alignment horizontal="center" vertical="center" wrapText="1"/>
      <protection locked="0"/>
    </xf>
    <xf numFmtId="0" fontId="18" fillId="0" borderId="8" xfId="5" applyFont="1" applyBorder="1" applyAlignment="1" applyProtection="1">
      <alignment horizontal="center" vertical="center" wrapText="1"/>
      <protection locked="0"/>
    </xf>
    <xf numFmtId="0" fontId="18" fillId="3" borderId="8" xfId="5" applyFont="1" applyFill="1" applyBorder="1" applyAlignment="1" applyProtection="1">
      <alignment horizontal="center" vertical="center" wrapText="1"/>
      <protection locked="0"/>
    </xf>
    <xf numFmtId="166" fontId="18" fillId="0" borderId="4" xfId="2" applyNumberFormat="1" applyFont="1" applyBorder="1" applyAlignment="1" applyProtection="1">
      <alignment horizontal="center" vertical="center" wrapText="1"/>
      <protection locked="0"/>
    </xf>
    <xf numFmtId="0" fontId="18" fillId="0" borderId="29" xfId="5" applyFont="1" applyBorder="1" applyAlignment="1" applyProtection="1">
      <alignment vertical="center" wrapText="1"/>
      <protection locked="0"/>
    </xf>
    <xf numFmtId="0" fontId="18" fillId="0" borderId="18" xfId="5" applyFont="1" applyBorder="1" applyAlignment="1" applyProtection="1">
      <alignment horizontal="center" vertical="center" wrapText="1"/>
      <protection locked="0"/>
    </xf>
    <xf numFmtId="0" fontId="18" fillId="3" borderId="18" xfId="5" applyFont="1" applyFill="1" applyBorder="1" applyAlignment="1" applyProtection="1">
      <alignment horizontal="center" vertical="center" wrapText="1"/>
      <protection locked="0"/>
    </xf>
    <xf numFmtId="166" fontId="18" fillId="0" borderId="29" xfId="2" applyNumberFormat="1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vertical="center"/>
    </xf>
    <xf numFmtId="0" fontId="23" fillId="0" borderId="20" xfId="5" applyFont="1" applyBorder="1" applyAlignment="1" applyProtection="1">
      <alignment horizontal="center" vertical="center" wrapText="1"/>
      <protection locked="0"/>
    </xf>
    <xf numFmtId="0" fontId="23" fillId="0" borderId="19" xfId="5" applyFont="1" applyBorder="1" applyAlignment="1" applyProtection="1">
      <alignment horizontal="center" vertical="center" wrapText="1"/>
      <protection locked="0"/>
    </xf>
    <xf numFmtId="0" fontId="18" fillId="0" borderId="21" xfId="5" applyFont="1" applyBorder="1" applyAlignment="1" applyProtection="1">
      <alignment horizontal="center" vertical="center" wrapText="1"/>
      <protection locked="0"/>
    </xf>
    <xf numFmtId="0" fontId="18" fillId="3" borderId="21" xfId="5" applyFont="1" applyFill="1" applyBorder="1" applyAlignment="1" applyProtection="1">
      <alignment horizontal="center" vertical="center" wrapText="1"/>
      <protection locked="0"/>
    </xf>
    <xf numFmtId="9" fontId="18" fillId="0" borderId="21" xfId="9" applyFont="1" applyBorder="1" applyAlignment="1" applyProtection="1">
      <alignment horizontal="center" vertical="center" wrapText="1"/>
      <protection locked="0"/>
    </xf>
    <xf numFmtId="0" fontId="18" fillId="0" borderId="19" xfId="5" applyFont="1" applyBorder="1" applyAlignment="1" applyProtection="1">
      <alignment horizontal="center" vertical="center" wrapText="1"/>
      <protection locked="0"/>
    </xf>
    <xf numFmtId="0" fontId="18" fillId="3" borderId="19" xfId="5" applyFont="1" applyFill="1" applyBorder="1" applyAlignment="1" applyProtection="1">
      <alignment horizontal="center" vertical="center" wrapText="1"/>
      <protection locked="0"/>
    </xf>
    <xf numFmtId="166" fontId="49" fillId="0" borderId="2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22" xfId="5" applyFont="1" applyBorder="1" applyAlignment="1" applyProtection="1">
      <alignment horizontal="center" vertical="center" wrapText="1"/>
      <protection locked="0"/>
    </xf>
    <xf numFmtId="166" fontId="46" fillId="0" borderId="16" xfId="2" applyNumberFormat="1" applyFont="1" applyBorder="1" applyAlignment="1" applyProtection="1">
      <alignment vertical="center" wrapText="1"/>
      <protection locked="0"/>
    </xf>
    <xf numFmtId="0" fontId="6" fillId="0" borderId="11" xfId="5" applyFont="1" applyBorder="1" applyAlignment="1" applyProtection="1">
      <alignment horizontal="center" vertical="center" wrapText="1"/>
      <protection locked="0"/>
    </xf>
    <xf numFmtId="0" fontId="6" fillId="0" borderId="8" xfId="5" applyFont="1" applyBorder="1" applyAlignment="1" applyProtection="1">
      <alignment horizontal="center" vertical="center" wrapText="1"/>
      <protection locked="0"/>
    </xf>
    <xf numFmtId="0" fontId="46" fillId="0" borderId="8" xfId="5" applyFont="1" applyBorder="1" applyAlignment="1" applyProtection="1">
      <alignment horizontal="center" vertical="center"/>
      <protection locked="0"/>
    </xf>
    <xf numFmtId="9" fontId="46" fillId="0" borderId="8" xfId="9" applyFont="1" applyBorder="1" applyAlignment="1" applyProtection="1">
      <alignment horizontal="center" vertical="center" wrapText="1"/>
      <protection locked="0"/>
    </xf>
    <xf numFmtId="166" fontId="46" fillId="0" borderId="8" xfId="2" applyNumberFormat="1" applyFont="1" applyBorder="1" applyAlignment="1" applyProtection="1">
      <alignment horizontal="center" vertical="center" wrapText="1"/>
      <protection locked="0"/>
    </xf>
    <xf numFmtId="0" fontId="6" fillId="0" borderId="30" xfId="5" applyFont="1" applyBorder="1" applyAlignment="1" applyProtection="1">
      <alignment horizontal="center" vertical="center" wrapText="1"/>
      <protection locked="0"/>
    </xf>
    <xf numFmtId="0" fontId="6" fillId="0" borderId="27" xfId="5" applyFont="1" applyBorder="1" applyAlignment="1" applyProtection="1">
      <alignment horizontal="center" vertical="center" wrapText="1"/>
      <protection locked="0"/>
    </xf>
    <xf numFmtId="9" fontId="46" fillId="0" borderId="18" xfId="9" applyFont="1" applyBorder="1" applyAlignment="1" applyProtection="1">
      <alignment horizontal="center" vertical="center" wrapText="1"/>
      <protection locked="0"/>
    </xf>
    <xf numFmtId="166" fontId="46" fillId="0" borderId="18" xfId="2" applyNumberFormat="1" applyFont="1" applyBorder="1" applyAlignment="1" applyProtection="1">
      <alignment horizontal="center" vertical="center" wrapText="1"/>
      <protection locked="0"/>
    </xf>
    <xf numFmtId="0" fontId="23" fillId="0" borderId="73" xfId="5" applyFont="1" applyBorder="1" applyAlignment="1" applyProtection="1">
      <alignment horizontal="center" vertical="center"/>
      <protection locked="0"/>
    </xf>
    <xf numFmtId="0" fontId="23" fillId="0" borderId="74" xfId="5" applyFont="1" applyBorder="1" applyAlignment="1" applyProtection="1">
      <alignment vertical="center" wrapText="1"/>
      <protection locked="0"/>
    </xf>
    <xf numFmtId="0" fontId="23" fillId="0" borderId="23" xfId="5" applyFont="1" applyBorder="1" applyAlignment="1" applyProtection="1">
      <alignment vertical="center" wrapText="1"/>
      <protection locked="0"/>
    </xf>
    <xf numFmtId="0" fontId="23" fillId="0" borderId="24" xfId="5" applyFont="1" applyBorder="1" applyAlignment="1" applyProtection="1">
      <alignment vertical="center" wrapText="1"/>
      <protection locked="0"/>
    </xf>
    <xf numFmtId="0" fontId="23" fillId="0" borderId="24" xfId="5" applyFont="1" applyBorder="1" applyAlignment="1" applyProtection="1">
      <alignment horizontal="center" vertical="center" wrapText="1"/>
      <protection locked="0"/>
    </xf>
    <xf numFmtId="0" fontId="23" fillId="0" borderId="75" xfId="5" applyFont="1" applyBorder="1" applyAlignment="1" applyProtection="1">
      <alignment horizontal="center" vertical="center"/>
      <protection locked="0"/>
    </xf>
    <xf numFmtId="0" fontId="23" fillId="0" borderId="76" xfId="5" applyFont="1" applyBorder="1" applyAlignment="1" applyProtection="1">
      <alignment vertical="center" wrapText="1"/>
      <protection locked="0"/>
    </xf>
    <xf numFmtId="0" fontId="23" fillId="0" borderId="9" xfId="5" applyFont="1" applyBorder="1" applyAlignment="1" applyProtection="1">
      <alignment vertical="center" wrapText="1"/>
      <protection locked="0"/>
    </xf>
    <xf numFmtId="0" fontId="18" fillId="0" borderId="10" xfId="5" applyFont="1" applyBorder="1" applyAlignment="1" applyProtection="1">
      <alignment vertical="center" wrapText="1"/>
      <protection locked="0"/>
    </xf>
    <xf numFmtId="0" fontId="23" fillId="0" borderId="10" xfId="5" applyFont="1" applyBorder="1" applyAlignment="1" applyProtection="1">
      <alignment horizontal="center" vertical="center" wrapText="1"/>
      <protection locked="0"/>
    </xf>
    <xf numFmtId="0" fontId="23" fillId="0" borderId="77" xfId="5" applyFont="1" applyBorder="1" applyAlignment="1" applyProtection="1">
      <alignment horizontal="center" vertical="center"/>
      <protection locked="0"/>
    </xf>
    <xf numFmtId="0" fontId="23" fillId="0" borderId="78" xfId="5" applyFont="1" applyBorder="1" applyAlignment="1" applyProtection="1">
      <alignment vertical="center" wrapText="1"/>
      <protection locked="0"/>
    </xf>
    <xf numFmtId="0" fontId="23" fillId="0" borderId="27" xfId="5" applyFont="1" applyBorder="1" applyAlignment="1" applyProtection="1">
      <alignment vertical="center" wrapText="1"/>
      <protection locked="0"/>
    </xf>
    <xf numFmtId="0" fontId="18" fillId="0" borderId="31" xfId="5" applyFont="1" applyBorder="1" applyAlignment="1" applyProtection="1">
      <alignment vertical="center" wrapText="1"/>
      <protection locked="0"/>
    </xf>
    <xf numFmtId="0" fontId="23" fillId="0" borderId="18" xfId="5" applyFont="1" applyBorder="1" applyAlignment="1" applyProtection="1">
      <alignment horizontal="center" vertical="center" wrapText="1"/>
      <protection locked="0"/>
    </xf>
    <xf numFmtId="0" fontId="19" fillId="0" borderId="35" xfId="7" applyFont="1" applyFill="1" applyBorder="1" applyAlignment="1">
      <alignment horizontal="center" vertical="center"/>
    </xf>
    <xf numFmtId="0" fontId="19" fillId="0" borderId="0" xfId="7" applyFont="1" applyFill="1" applyBorder="1" applyAlignment="1">
      <alignment horizontal="center" vertical="center"/>
    </xf>
    <xf numFmtId="0" fontId="19" fillId="0" borderId="36" xfId="7" applyFont="1" applyFill="1" applyBorder="1" applyAlignment="1">
      <alignment horizontal="center" vertical="center"/>
    </xf>
    <xf numFmtId="0" fontId="19" fillId="0" borderId="35" xfId="7" applyFont="1" applyBorder="1" applyAlignment="1">
      <alignment horizontal="center" vertical="center"/>
    </xf>
    <xf numFmtId="0" fontId="19" fillId="0" borderId="0" xfId="7" applyFont="1" applyBorder="1" applyAlignment="1">
      <alignment horizontal="center" vertical="center"/>
    </xf>
    <xf numFmtId="0" fontId="19" fillId="0" borderId="36" xfId="7" applyFont="1" applyBorder="1" applyAlignment="1">
      <alignment horizontal="center" vertical="center"/>
    </xf>
    <xf numFmtId="0" fontId="17" fillId="0" borderId="35" xfId="7" applyFont="1" applyFill="1" applyBorder="1" applyAlignment="1">
      <alignment horizontal="center" vertical="center"/>
    </xf>
    <xf numFmtId="0" fontId="17" fillId="0" borderId="0" xfId="7" applyFont="1" applyFill="1" applyBorder="1" applyAlignment="1">
      <alignment horizontal="center" vertical="center"/>
    </xf>
    <xf numFmtId="0" fontId="17" fillId="0" borderId="36" xfId="7" applyFont="1" applyFill="1" applyBorder="1" applyAlignment="1">
      <alignment horizontal="center" vertical="center"/>
    </xf>
    <xf numFmtId="0" fontId="18" fillId="0" borderId="0" xfId="7" applyFont="1" applyFill="1" applyBorder="1" applyAlignment="1">
      <alignment horizontal="left" vertical="center"/>
    </xf>
    <xf numFmtId="0" fontId="18" fillId="0" borderId="36" xfId="7" applyFont="1" applyFill="1" applyBorder="1" applyAlignment="1">
      <alignment horizontal="left" vertical="center"/>
    </xf>
    <xf numFmtId="49" fontId="18" fillId="0" borderId="0" xfId="7" applyNumberFormat="1" applyFont="1" applyFill="1" applyBorder="1" applyAlignment="1">
      <alignment horizontal="left" vertical="center"/>
    </xf>
    <xf numFmtId="0" fontId="25" fillId="0" borderId="11" xfId="11" applyFont="1" applyBorder="1" applyAlignment="1">
      <alignment horizontal="left" vertical="center" wrapText="1"/>
    </xf>
    <xf numFmtId="0" fontId="25" fillId="0" borderId="9" xfId="11" applyFont="1" applyBorder="1" applyAlignment="1">
      <alignment horizontal="left" vertical="center" wrapText="1"/>
    </xf>
    <xf numFmtId="0" fontId="25" fillId="0" borderId="72" xfId="11" applyFont="1" applyBorder="1" applyAlignment="1">
      <alignment horizontal="left" vertical="center" wrapText="1"/>
    </xf>
    <xf numFmtId="0" fontId="27" fillId="0" borderId="0" xfId="11" applyFont="1" applyAlignment="1">
      <alignment horizontal="center"/>
    </xf>
    <xf numFmtId="0" fontId="30" fillId="0" borderId="0" xfId="11" applyFont="1" applyAlignment="1">
      <alignment horizontal="center"/>
    </xf>
    <xf numFmtId="0" fontId="25" fillId="0" borderId="0" xfId="11" applyFont="1" applyAlignment="1">
      <alignment horizontal="center"/>
    </xf>
    <xf numFmtId="0" fontId="27" fillId="0" borderId="0" xfId="11" applyFont="1" applyAlignment="1">
      <alignment horizontal="left"/>
    </xf>
    <xf numFmtId="0" fontId="25" fillId="0" borderId="10" xfId="11" applyFont="1" applyBorder="1" applyAlignment="1">
      <alignment horizontal="left" vertical="center" wrapText="1"/>
    </xf>
    <xf numFmtId="0" fontId="25" fillId="0" borderId="8" xfId="11" applyFont="1" applyBorder="1" applyAlignment="1">
      <alignment horizontal="left" vertical="center"/>
    </xf>
    <xf numFmtId="0" fontId="25" fillId="0" borderId="8" xfId="11" applyFont="1" applyBorder="1" applyAlignment="1">
      <alignment horizontal="left" vertical="center" wrapText="1"/>
    </xf>
    <xf numFmtId="0" fontId="25" fillId="0" borderId="8" xfId="11" applyFont="1" applyBorder="1" applyAlignment="1">
      <alignment horizontal="left"/>
    </xf>
    <xf numFmtId="0" fontId="24" fillId="0" borderId="8" xfId="11" applyFont="1" applyBorder="1" applyAlignment="1">
      <alignment horizontal="center" vertical="center" wrapText="1"/>
    </xf>
    <xf numFmtId="0" fontId="24" fillId="0" borderId="8" xfId="11" applyFont="1" applyBorder="1" applyAlignment="1">
      <alignment horizontal="center" vertical="center"/>
    </xf>
    <xf numFmtId="0" fontId="25" fillId="0" borderId="11" xfId="11" applyFont="1" applyBorder="1" applyAlignment="1">
      <alignment horizontal="left" vertical="center"/>
    </xf>
    <xf numFmtId="0" fontId="25" fillId="0" borderId="10" xfId="11" applyFont="1" applyBorder="1" applyAlignment="1">
      <alignment horizontal="left" vertical="center"/>
    </xf>
    <xf numFmtId="49" fontId="25" fillId="0" borderId="11" xfId="11" applyNumberFormat="1" applyFont="1" applyBorder="1" applyAlignment="1"/>
    <xf numFmtId="0" fontId="25" fillId="0" borderId="9" xfId="11" applyNumberFormat="1" applyFont="1" applyBorder="1" applyAlignment="1"/>
    <xf numFmtId="0" fontId="25" fillId="0" borderId="10" xfId="11" applyNumberFormat="1" applyFont="1" applyBorder="1" applyAlignment="1"/>
    <xf numFmtId="0" fontId="25" fillId="0" borderId="11" xfId="11" applyFont="1" applyBorder="1" applyAlignment="1">
      <alignment horizontal="left"/>
    </xf>
    <xf numFmtId="0" fontId="25" fillId="0" borderId="9" xfId="11" applyFont="1" applyBorder="1" applyAlignment="1">
      <alignment horizontal="left"/>
    </xf>
    <xf numFmtId="0" fontId="25" fillId="0" borderId="10" xfId="11" applyFont="1" applyBorder="1" applyAlignment="1">
      <alignment horizontal="left"/>
    </xf>
    <xf numFmtId="0" fontId="26" fillId="0" borderId="0" xfId="11" applyFont="1" applyAlignment="1">
      <alignment horizontal="center"/>
    </xf>
    <xf numFmtId="0" fontId="26" fillId="0" borderId="0" xfId="11" applyFont="1" applyAlignment="1">
      <alignment horizontal="center" vertical="top"/>
    </xf>
    <xf numFmtId="0" fontId="24" fillId="0" borderId="8" xfId="11" applyFont="1" applyBorder="1" applyAlignment="1">
      <alignment horizontal="left"/>
    </xf>
    <xf numFmtId="0" fontId="32" fillId="0" borderId="11" xfId="11" applyFont="1" applyBorder="1" applyAlignment="1">
      <alignment horizontal="center"/>
    </xf>
    <xf numFmtId="0" fontId="32" fillId="0" borderId="9" xfId="11" applyFont="1" applyBorder="1" applyAlignment="1">
      <alignment horizontal="center"/>
    </xf>
    <xf numFmtId="0" fontId="32" fillId="0" borderId="10" xfId="11" applyFont="1" applyBorder="1" applyAlignment="1">
      <alignment horizontal="center"/>
    </xf>
    <xf numFmtId="0" fontId="33" fillId="0" borderId="11" xfId="11" applyFont="1" applyBorder="1" applyAlignment="1">
      <alignment horizontal="center" vertical="center" wrapText="1"/>
    </xf>
    <xf numFmtId="0" fontId="33" fillId="0" borderId="9" xfId="11" applyFont="1" applyBorder="1" applyAlignment="1">
      <alignment horizontal="center" vertical="center" wrapText="1"/>
    </xf>
    <xf numFmtId="0" fontId="33" fillId="0" borderId="10" xfId="11" applyFont="1" applyBorder="1" applyAlignment="1">
      <alignment horizontal="center" vertical="center" wrapText="1"/>
    </xf>
    <xf numFmtId="0" fontId="32" fillId="0" borderId="1" xfId="11" applyFont="1" applyBorder="1" applyAlignment="1">
      <alignment horizontal="center" vertical="center"/>
    </xf>
    <xf numFmtId="0" fontId="32" fillId="0" borderId="6" xfId="11" applyFont="1" applyBorder="1" applyAlignment="1">
      <alignment horizontal="center" vertical="center"/>
    </xf>
    <xf numFmtId="0" fontId="32" fillId="0" borderId="0" xfId="11" applyFont="1" applyAlignment="1">
      <alignment horizontal="center"/>
    </xf>
    <xf numFmtId="0" fontId="36" fillId="0" borderId="0" xfId="11" applyFont="1" applyAlignment="1">
      <alignment horizontal="center"/>
    </xf>
    <xf numFmtId="0" fontId="33" fillId="0" borderId="8" xfId="11" applyFont="1" applyBorder="1" applyAlignment="1">
      <alignment horizontal="center" vertical="center" wrapText="1"/>
    </xf>
    <xf numFmtId="0" fontId="32" fillId="0" borderId="8" xfId="11" applyFont="1" applyBorder="1" applyAlignment="1">
      <alignment horizontal="center"/>
    </xf>
    <xf numFmtId="0" fontId="32" fillId="0" borderId="8" xfId="11" applyFont="1" applyBorder="1" applyAlignment="1">
      <alignment horizontal="center" vertical="center"/>
    </xf>
    <xf numFmtId="0" fontId="34" fillId="0" borderId="8" xfId="11" applyFont="1" applyBorder="1" applyAlignment="1">
      <alignment horizontal="center" vertical="center" wrapText="1"/>
    </xf>
    <xf numFmtId="0" fontId="31" fillId="0" borderId="0" xfId="11" applyFont="1" applyAlignment="1">
      <alignment horizontal="center"/>
    </xf>
    <xf numFmtId="0" fontId="33" fillId="0" borderId="8" xfId="11" applyFont="1" applyBorder="1" applyAlignment="1">
      <alignment horizontal="center" vertical="center"/>
    </xf>
    <xf numFmtId="0" fontId="32" fillId="0" borderId="8" xfId="11" applyFont="1" applyBorder="1" applyAlignment="1">
      <alignment horizontal="center" vertical="center" wrapText="1"/>
    </xf>
    <xf numFmtId="2" fontId="32" fillId="0" borderId="12" xfId="11" applyNumberFormat="1" applyFont="1" applyBorder="1" applyAlignment="1">
      <alignment horizontal="center" vertical="center"/>
    </xf>
    <xf numFmtId="2" fontId="32" fillId="0" borderId="7" xfId="11" applyNumberFormat="1" applyFont="1" applyBorder="1" applyAlignment="1">
      <alignment horizontal="center" vertical="center"/>
    </xf>
    <xf numFmtId="2" fontId="33" fillId="0" borderId="14" xfId="11" applyNumberFormat="1" applyFont="1" applyBorder="1" applyAlignment="1">
      <alignment horizontal="center" vertical="center"/>
    </xf>
    <xf numFmtId="2" fontId="33" fillId="0" borderId="5" xfId="11" applyNumberFormat="1" applyFont="1" applyBorder="1" applyAlignment="1">
      <alignment horizontal="center" vertical="center"/>
    </xf>
    <xf numFmtId="0" fontId="33" fillId="0" borderId="12" xfId="11" applyFont="1" applyBorder="1" applyAlignment="1">
      <alignment horizontal="center" vertical="center"/>
    </xf>
    <xf numFmtId="0" fontId="33" fillId="0" borderId="7" xfId="11" applyFont="1" applyBorder="1" applyAlignment="1">
      <alignment horizontal="center" vertical="center"/>
    </xf>
    <xf numFmtId="0" fontId="33" fillId="0" borderId="0" xfId="11" applyFont="1" applyAlignment="1">
      <alignment horizontal="center" vertical="center"/>
    </xf>
    <xf numFmtId="0" fontId="32" fillId="0" borderId="1" xfId="11" applyFont="1" applyBorder="1" applyAlignment="1">
      <alignment horizontal="center" vertical="center" wrapText="1"/>
    </xf>
    <xf numFmtId="0" fontId="32" fillId="0" borderId="4" xfId="11" applyFont="1" applyBorder="1" applyAlignment="1">
      <alignment horizontal="center" vertical="center" wrapText="1"/>
    </xf>
    <xf numFmtId="0" fontId="32" fillId="0" borderId="14" xfId="11" applyFont="1" applyBorder="1" applyAlignment="1">
      <alignment horizontal="center" vertical="top"/>
    </xf>
    <xf numFmtId="0" fontId="32" fillId="0" borderId="0" xfId="11" applyFont="1" applyAlignment="1">
      <alignment horizontal="center" vertical="top"/>
    </xf>
    <xf numFmtId="0" fontId="32" fillId="0" borderId="14" xfId="11" applyFont="1" applyBorder="1" applyAlignment="1">
      <alignment horizontal="left" vertical="center" wrapText="1"/>
    </xf>
    <xf numFmtId="0" fontId="32" fillId="0" borderId="0" xfId="11" applyFont="1" applyBorder="1" applyAlignment="1">
      <alignment horizontal="left" vertical="center" wrapText="1"/>
    </xf>
    <xf numFmtId="0" fontId="32" fillId="0" borderId="5" xfId="11" applyFont="1" applyBorder="1" applyAlignment="1">
      <alignment horizontal="left" vertical="center" wrapText="1"/>
    </xf>
    <xf numFmtId="0" fontId="36" fillId="0" borderId="14" xfId="11" applyFont="1" applyBorder="1" applyAlignment="1">
      <alignment horizontal="center"/>
    </xf>
    <xf numFmtId="0" fontId="32" fillId="0" borderId="14" xfId="11" applyFont="1" applyBorder="1" applyAlignment="1">
      <alignment horizontal="left"/>
    </xf>
    <xf numFmtId="0" fontId="32" fillId="0" borderId="0" xfId="11" applyFont="1" applyBorder="1" applyAlignment="1">
      <alignment horizontal="left"/>
    </xf>
    <xf numFmtId="0" fontId="36" fillId="0" borderId="5" xfId="11" applyFont="1" applyBorder="1" applyAlignment="1">
      <alignment horizontal="center"/>
    </xf>
    <xf numFmtId="0" fontId="32" fillId="0" borderId="14" xfId="11" applyFont="1" applyBorder="1" applyAlignment="1">
      <alignment horizontal="left" vertical="center"/>
    </xf>
    <xf numFmtId="0" fontId="32" fillId="0" borderId="0" xfId="11" applyFont="1" applyBorder="1" applyAlignment="1">
      <alignment horizontal="left" vertical="center"/>
    </xf>
    <xf numFmtId="0" fontId="32" fillId="0" borderId="15" xfId="11" applyFont="1" applyBorder="1" applyAlignment="1">
      <alignment horizontal="center" vertical="top"/>
    </xf>
    <xf numFmtId="0" fontId="32" fillId="0" borderId="7" xfId="11" applyFont="1" applyBorder="1" applyAlignment="1">
      <alignment horizontal="center" vertical="top"/>
    </xf>
    <xf numFmtId="0" fontId="33" fillId="0" borderId="13" xfId="11" applyFont="1" applyBorder="1" applyAlignment="1">
      <alignment horizontal="center" vertical="center"/>
    </xf>
    <xf numFmtId="0" fontId="33" fillId="0" borderId="3" xfId="11" applyFont="1" applyBorder="1" applyAlignment="1">
      <alignment horizontal="center" vertical="center"/>
    </xf>
    <xf numFmtId="2" fontId="32" fillId="0" borderId="14" xfId="11" applyNumberFormat="1" applyFont="1" applyBorder="1" applyAlignment="1">
      <alignment horizontal="center" vertical="center"/>
    </xf>
    <xf numFmtId="2" fontId="32" fillId="0" borderId="5" xfId="11" applyNumberFormat="1" applyFont="1" applyBorder="1" applyAlignment="1">
      <alignment horizontal="center" vertical="center"/>
    </xf>
    <xf numFmtId="0" fontId="33" fillId="0" borderId="0" xfId="11" applyFont="1" applyAlignment="1">
      <alignment horizontal="center" vertical="center" wrapText="1"/>
    </xf>
    <xf numFmtId="0" fontId="32" fillId="0" borderId="5" xfId="11" applyFont="1" applyBorder="1" applyAlignment="1">
      <alignment horizontal="center"/>
    </xf>
    <xf numFmtId="0" fontId="32" fillId="0" borderId="5" xfId="11" applyFont="1" applyBorder="1" applyAlignment="1">
      <alignment horizontal="center" vertical="top"/>
    </xf>
    <xf numFmtId="0" fontId="42" fillId="0" borderId="0" xfId="0" applyFont="1" applyAlignment="1">
      <alignment horizontal="center" vertical="center" wrapText="1"/>
    </xf>
    <xf numFmtId="0" fontId="42" fillId="9" borderId="8" xfId="0" applyFont="1" applyFill="1" applyBorder="1" applyAlignment="1">
      <alignment horizontal="center" vertical="center" wrapText="1"/>
    </xf>
    <xf numFmtId="0" fontId="41" fillId="0" borderId="8" xfId="0" applyFont="1" applyBorder="1" applyAlignment="1">
      <alignment horizontal="left" vertical="center" wrapText="1"/>
    </xf>
    <xf numFmtId="2" fontId="41" fillId="0" borderId="8" xfId="0" applyNumberFormat="1" applyFont="1" applyBorder="1" applyAlignment="1">
      <alignment horizontal="center" vertical="center" wrapText="1"/>
    </xf>
    <xf numFmtId="0" fontId="41" fillId="0" borderId="8" xfId="0" applyFont="1" applyBorder="1" applyAlignment="1">
      <alignment horizontal="center" vertical="center" wrapText="1"/>
    </xf>
    <xf numFmtId="39" fontId="42" fillId="9" borderId="11" xfId="0" applyNumberFormat="1" applyFont="1" applyFill="1" applyBorder="1" applyAlignment="1">
      <alignment horizontal="center" vertical="center" wrapText="1"/>
    </xf>
    <xf numFmtId="39" fontId="42" fillId="9" borderId="10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 wrapText="1"/>
    </xf>
    <xf numFmtId="0" fontId="41" fillId="0" borderId="8" xfId="0" quotePrefix="1" applyFont="1" applyBorder="1" applyAlignment="1">
      <alignment horizontal="center" vertical="center" wrapText="1"/>
    </xf>
    <xf numFmtId="0" fontId="41" fillId="0" borderId="8" xfId="0" applyFont="1" applyBorder="1" applyAlignment="1">
      <alignment horizontal="center" wrapText="1"/>
    </xf>
    <xf numFmtId="0" fontId="41" fillId="0" borderId="8" xfId="0" applyFont="1" applyBorder="1" applyAlignment="1">
      <alignment vertical="center" wrapText="1"/>
    </xf>
    <xf numFmtId="0" fontId="41" fillId="0" borderId="0" xfId="0" applyFont="1" applyAlignment="1">
      <alignment wrapText="1"/>
    </xf>
    <xf numFmtId="0" fontId="41" fillId="0" borderId="0" xfId="0" applyFont="1" applyBorder="1" applyAlignment="1">
      <alignment horizontal="left" vertical="top" wrapText="1"/>
    </xf>
    <xf numFmtId="0" fontId="41" fillId="0" borderId="0" xfId="0" applyFont="1" applyBorder="1" applyAlignment="1">
      <alignment horizontal="center" wrapText="1"/>
    </xf>
    <xf numFmtId="0" fontId="41" fillId="0" borderId="0" xfId="0" applyFont="1" applyBorder="1" applyAlignment="1">
      <alignment wrapText="1"/>
    </xf>
    <xf numFmtId="0" fontId="41" fillId="0" borderId="8" xfId="0" applyFont="1" applyBorder="1" applyAlignment="1">
      <alignment wrapText="1"/>
    </xf>
    <xf numFmtId="0" fontId="41" fillId="0" borderId="8" xfId="0" applyFont="1" applyBorder="1" applyAlignment="1">
      <alignment horizontal="left" vertical="top" wrapText="1"/>
    </xf>
    <xf numFmtId="0" fontId="41" fillId="0" borderId="8" xfId="0" applyFont="1" applyBorder="1" applyAlignment="1">
      <alignment horizontal="left" wrapText="1"/>
    </xf>
    <xf numFmtId="0" fontId="41" fillId="0" borderId="0" xfId="0" applyFont="1" applyAlignment="1">
      <alignment horizontal="left" wrapText="1"/>
    </xf>
    <xf numFmtId="0" fontId="43" fillId="0" borderId="0" xfId="0" applyFont="1" applyAlignment="1">
      <alignment horizontal="center" wrapText="1"/>
    </xf>
    <xf numFmtId="0" fontId="41" fillId="0" borderId="0" xfId="0" applyFont="1" applyAlignment="1">
      <alignment horizontal="center" wrapText="1"/>
    </xf>
    <xf numFmtId="0" fontId="45" fillId="0" borderId="0" xfId="5" applyFont="1" applyFill="1" applyAlignment="1">
      <alignment horizontal="left" vertical="top" wrapText="1"/>
    </xf>
    <xf numFmtId="0" fontId="41" fillId="0" borderId="0" xfId="0" applyFont="1" applyBorder="1" applyAlignment="1">
      <alignment horizontal="center" vertical="top" wrapText="1"/>
    </xf>
    <xf numFmtId="166" fontId="18" fillId="0" borderId="17" xfId="2" applyNumberFormat="1" applyFont="1" applyBorder="1" applyAlignment="1" applyProtection="1">
      <alignment horizontal="center" vertical="center" wrapText="1"/>
      <protection locked="0"/>
    </xf>
    <xf numFmtId="166" fontId="18" fillId="0" borderId="4" xfId="2" applyNumberFormat="1" applyFont="1" applyBorder="1" applyAlignment="1" applyProtection="1">
      <alignment horizontal="center" vertical="center" wrapText="1"/>
      <protection locked="0"/>
    </xf>
    <xf numFmtId="0" fontId="23" fillId="0" borderId="61" xfId="5" applyFont="1" applyBorder="1" applyAlignment="1" applyProtection="1">
      <alignment horizontal="center" vertical="top"/>
      <protection locked="0"/>
    </xf>
    <xf numFmtId="0" fontId="23" fillId="0" borderId="62" xfId="5" applyFont="1" applyBorder="1" applyAlignment="1" applyProtection="1">
      <alignment horizontal="center" vertical="top"/>
      <protection locked="0"/>
    </xf>
    <xf numFmtId="0" fontId="23" fillId="0" borderId="63" xfId="5" applyFont="1" applyBorder="1" applyAlignment="1" applyProtection="1">
      <alignment horizontal="center" vertical="top"/>
      <protection locked="0"/>
    </xf>
    <xf numFmtId="0" fontId="23" fillId="0" borderId="48" xfId="5" applyFont="1" applyBorder="1" applyAlignment="1" applyProtection="1">
      <alignment horizontal="left" vertical="top" wrapText="1"/>
      <protection locked="0"/>
    </xf>
    <xf numFmtId="0" fontId="23" fillId="0" borderId="28" xfId="5" applyFont="1" applyBorder="1" applyAlignment="1" applyProtection="1">
      <alignment horizontal="left" vertical="top" wrapText="1"/>
      <protection locked="0"/>
    </xf>
    <xf numFmtId="0" fontId="23" fillId="0" borderId="49" xfId="5" applyFont="1" applyBorder="1" applyAlignment="1" applyProtection="1">
      <alignment horizontal="left" vertical="top" wrapText="1"/>
      <protection locked="0"/>
    </xf>
    <xf numFmtId="0" fontId="23" fillId="0" borderId="5" xfId="5" applyFont="1" applyBorder="1" applyAlignment="1" applyProtection="1">
      <alignment horizontal="left" vertical="top" wrapText="1"/>
      <protection locked="0"/>
    </xf>
    <xf numFmtId="0" fontId="23" fillId="0" borderId="50" xfId="5" applyFont="1" applyBorder="1" applyAlignment="1" applyProtection="1">
      <alignment horizontal="left" vertical="top" wrapText="1"/>
      <protection locked="0"/>
    </xf>
    <xf numFmtId="0" fontId="23" fillId="0" borderId="26" xfId="5" applyFont="1" applyBorder="1" applyAlignment="1" applyProtection="1">
      <alignment horizontal="left" vertical="top" wrapText="1"/>
      <protection locked="0"/>
    </xf>
    <xf numFmtId="0" fontId="46" fillId="0" borderId="17" xfId="5" applyFont="1" applyBorder="1" applyAlignment="1" applyProtection="1">
      <alignment horizontal="left" vertical="top" wrapText="1"/>
      <protection locked="0"/>
    </xf>
    <xf numFmtId="0" fontId="46" fillId="0" borderId="4" xfId="5" applyFont="1" applyBorder="1" applyAlignment="1" applyProtection="1">
      <alignment horizontal="left" vertical="top" wrapText="1"/>
      <protection locked="0"/>
    </xf>
    <xf numFmtId="0" fontId="46" fillId="0" borderId="29" xfId="5" applyFont="1" applyBorder="1" applyAlignment="1" applyProtection="1">
      <alignment horizontal="left" vertical="top" wrapText="1"/>
      <protection locked="0"/>
    </xf>
    <xf numFmtId="0" fontId="46" fillId="0" borderId="22" xfId="5" applyFont="1" applyBorder="1" applyAlignment="1" applyProtection="1">
      <alignment horizontal="left" vertical="center" wrapText="1"/>
      <protection locked="0"/>
    </xf>
    <xf numFmtId="0" fontId="46" fillId="0" borderId="23" xfId="5" applyFont="1" applyBorder="1" applyAlignment="1" applyProtection="1">
      <alignment horizontal="left" vertical="center" wrapText="1"/>
      <protection locked="0"/>
    </xf>
    <xf numFmtId="0" fontId="46" fillId="0" borderId="24" xfId="5" applyFont="1" applyBorder="1" applyAlignment="1" applyProtection="1">
      <alignment horizontal="left" vertical="center" wrapText="1"/>
      <protection locked="0"/>
    </xf>
    <xf numFmtId="0" fontId="46" fillId="0" borderId="17" xfId="5" applyFont="1" applyBorder="1" applyAlignment="1" applyProtection="1">
      <alignment horizontal="center" vertical="center" wrapText="1"/>
      <protection locked="0"/>
    </xf>
    <xf numFmtId="0" fontId="46" fillId="0" borderId="4" xfId="5" applyFont="1" applyBorder="1" applyAlignment="1" applyProtection="1">
      <alignment horizontal="center" vertical="center" wrapText="1"/>
      <protection locked="0"/>
    </xf>
    <xf numFmtId="0" fontId="46" fillId="0" borderId="29" xfId="5" applyFont="1" applyBorder="1" applyAlignment="1" applyProtection="1">
      <alignment horizontal="center" vertical="center" wrapText="1"/>
      <protection locked="0"/>
    </xf>
    <xf numFmtId="0" fontId="46" fillId="3" borderId="17" xfId="5" applyFont="1" applyFill="1" applyBorder="1" applyAlignment="1" applyProtection="1">
      <alignment horizontal="center" vertical="center" wrapText="1"/>
      <protection locked="0"/>
    </xf>
    <xf numFmtId="0" fontId="46" fillId="3" borderId="4" xfId="5" applyFont="1" applyFill="1" applyBorder="1" applyAlignment="1" applyProtection="1">
      <alignment horizontal="center" vertical="center" wrapText="1"/>
      <protection locked="0"/>
    </xf>
    <xf numFmtId="0" fontId="46" fillId="3" borderId="29" xfId="5" applyFont="1" applyFill="1" applyBorder="1" applyAlignment="1" applyProtection="1">
      <alignment horizontal="center" vertical="center" wrapText="1"/>
      <protection locked="0"/>
    </xf>
    <xf numFmtId="0" fontId="46" fillId="0" borderId="11" xfId="5" applyFont="1" applyBorder="1" applyAlignment="1" applyProtection="1">
      <alignment horizontal="left" vertical="center" wrapText="1"/>
      <protection locked="0"/>
    </xf>
    <xf numFmtId="0" fontId="46" fillId="0" borderId="9" xfId="5" applyFont="1" applyBorder="1" applyAlignment="1" applyProtection="1">
      <alignment horizontal="left" vertical="center" wrapText="1"/>
      <protection locked="0"/>
    </xf>
    <xf numFmtId="0" fontId="46" fillId="0" borderId="10" xfId="5" applyFont="1" applyBorder="1" applyAlignment="1" applyProtection="1">
      <alignment horizontal="left" vertical="center" wrapText="1"/>
      <protection locked="0"/>
    </xf>
    <xf numFmtId="0" fontId="46" fillId="0" borderId="30" xfId="5" applyFont="1" applyBorder="1" applyAlignment="1" applyProtection="1">
      <alignment horizontal="left" vertical="center" wrapText="1"/>
      <protection locked="0"/>
    </xf>
    <xf numFmtId="0" fontId="46" fillId="0" borderId="27" xfId="5" applyFont="1" applyBorder="1" applyAlignment="1" applyProtection="1">
      <alignment horizontal="left" vertical="center" wrapText="1"/>
      <protection locked="0"/>
    </xf>
    <xf numFmtId="0" fontId="46" fillId="0" borderId="31" xfId="5" applyFont="1" applyBorder="1" applyAlignment="1" applyProtection="1">
      <alignment horizontal="left" vertical="center" wrapText="1"/>
      <protection locked="0"/>
    </xf>
    <xf numFmtId="0" fontId="6" fillId="0" borderId="0" xfId="5" applyFont="1" applyAlignment="1">
      <alignment horizontal="center" wrapText="1"/>
    </xf>
    <xf numFmtId="0" fontId="6" fillId="0" borderId="0" xfId="5" applyFont="1" applyAlignment="1">
      <alignment wrapText="1"/>
    </xf>
    <xf numFmtId="0" fontId="23" fillId="0" borderId="15" xfId="5" applyFont="1" applyBorder="1" applyAlignment="1" applyProtection="1">
      <alignment horizontal="center"/>
      <protection locked="0"/>
    </xf>
    <xf numFmtId="0" fontId="40" fillId="0" borderId="0" xfId="5" applyFont="1" applyAlignment="1">
      <alignment horizontal="center" wrapText="1"/>
    </xf>
    <xf numFmtId="0" fontId="22" fillId="4" borderId="30" xfId="5" applyFont="1" applyFill="1" applyBorder="1" applyAlignment="1" applyProtection="1">
      <alignment horizontal="left"/>
      <protection locked="0"/>
    </xf>
    <xf numFmtId="0" fontId="22" fillId="4" borderId="27" xfId="5" applyFont="1" applyFill="1" applyBorder="1" applyAlignment="1" applyProtection="1">
      <alignment horizontal="left"/>
      <protection locked="0"/>
    </xf>
    <xf numFmtId="0" fontId="22" fillId="4" borderId="31" xfId="5" applyFont="1" applyFill="1" applyBorder="1" applyAlignment="1" applyProtection="1">
      <alignment horizontal="left"/>
      <protection locked="0"/>
    </xf>
    <xf numFmtId="0" fontId="18" fillId="0" borderId="16" xfId="5" applyFont="1" applyBorder="1" applyAlignment="1" applyProtection="1">
      <alignment horizontal="left" vertical="center" wrapText="1"/>
      <protection locked="0"/>
    </xf>
    <xf numFmtId="0" fontId="18" fillId="3" borderId="17" xfId="5" applyFont="1" applyFill="1" applyBorder="1" applyAlignment="1" applyProtection="1">
      <alignment horizontal="center" vertical="center" wrapText="1"/>
      <protection locked="0"/>
    </xf>
    <xf numFmtId="0" fontId="18" fillId="3" borderId="4" xfId="5" applyFont="1" applyFill="1" applyBorder="1" applyAlignment="1" applyProtection="1">
      <alignment horizontal="center" vertical="center" wrapText="1"/>
      <protection locked="0"/>
    </xf>
    <xf numFmtId="0" fontId="18" fillId="3" borderId="29" xfId="5" applyFont="1" applyFill="1" applyBorder="1" applyAlignment="1" applyProtection="1">
      <alignment horizontal="center" vertical="center" wrapText="1"/>
      <protection locked="0"/>
    </xf>
    <xf numFmtId="0" fontId="23" fillId="0" borderId="22" xfId="0" applyFont="1" applyBorder="1" applyAlignment="1">
      <alignment vertical="center"/>
    </xf>
    <xf numFmtId="0" fontId="23" fillId="0" borderId="23" xfId="0" applyFont="1" applyBorder="1" applyAlignment="1">
      <alignment vertical="center"/>
    </xf>
    <xf numFmtId="0" fontId="23" fillId="0" borderId="24" xfId="0" applyFont="1" applyBorder="1" applyAlignment="1">
      <alignment vertical="center"/>
    </xf>
    <xf numFmtId="0" fontId="23" fillId="0" borderId="11" xfId="0" applyFont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165" fontId="23" fillId="0" borderId="6" xfId="0" applyNumberFormat="1" applyFont="1" applyBorder="1" applyAlignment="1">
      <alignment horizontal="right" vertical="center" wrapText="1"/>
    </xf>
    <xf numFmtId="0" fontId="23" fillId="0" borderId="8" xfId="0" applyFont="1" applyBorder="1" applyAlignment="1">
      <alignment vertical="center" wrapText="1"/>
    </xf>
    <xf numFmtId="0" fontId="0" fillId="0" borderId="0" xfId="5" applyFont="1" applyAlignment="1">
      <alignment horizontal="center" wrapText="1"/>
    </xf>
    <xf numFmtId="0" fontId="23" fillId="0" borderId="25" xfId="5" applyFont="1" applyBorder="1" applyAlignment="1" applyProtection="1">
      <alignment horizontal="center" vertical="top" wrapText="1"/>
      <protection locked="0"/>
    </xf>
    <xf numFmtId="0" fontId="23" fillId="0" borderId="26" xfId="5" applyFont="1" applyBorder="1" applyAlignment="1" applyProtection="1">
      <alignment horizontal="center" vertical="top" wrapText="1"/>
      <protection locked="0"/>
    </xf>
    <xf numFmtId="0" fontId="23" fillId="0" borderId="21" xfId="5" applyFont="1" applyBorder="1" applyAlignment="1" applyProtection="1">
      <alignment horizontal="left" vertical="center" wrapText="1"/>
      <protection locked="0"/>
    </xf>
    <xf numFmtId="0" fontId="18" fillId="0" borderId="8" xfId="5" applyFont="1" applyBorder="1" applyAlignment="1" applyProtection="1">
      <alignment horizontal="left" vertical="center" wrapText="1"/>
      <protection locked="0"/>
    </xf>
    <xf numFmtId="0" fontId="18" fillId="0" borderId="6" xfId="5" applyFont="1" applyBorder="1" applyAlignment="1" applyProtection="1">
      <alignment horizontal="left" vertical="center" wrapText="1"/>
      <protection locked="0"/>
    </xf>
    <xf numFmtId="0" fontId="22" fillId="10" borderId="60" xfId="5" applyFont="1" applyFill="1" applyBorder="1" applyAlignment="1" applyProtection="1">
      <alignment horizontal="center" vertical="center" wrapText="1"/>
      <protection locked="0"/>
    </xf>
    <xf numFmtId="0" fontId="22" fillId="10" borderId="12" xfId="5" applyFont="1" applyFill="1" applyBorder="1" applyAlignment="1" applyProtection="1">
      <alignment horizontal="center" vertical="center" wrapText="1"/>
      <protection locked="0"/>
    </xf>
    <xf numFmtId="0" fontId="28" fillId="3" borderId="47" xfId="5" applyFont="1" applyFill="1" applyBorder="1" applyAlignment="1" applyProtection="1">
      <alignment horizontal="center" vertical="center" wrapText="1"/>
      <protection locked="0"/>
    </xf>
    <xf numFmtId="0" fontId="28" fillId="3" borderId="6" xfId="5" applyFont="1" applyFill="1" applyBorder="1" applyAlignment="1" applyProtection="1">
      <alignment horizontal="center" vertical="center" wrapText="1"/>
      <protection locked="0"/>
    </xf>
    <xf numFmtId="0" fontId="28" fillId="2" borderId="47" xfId="5" applyFont="1" applyFill="1" applyBorder="1" applyAlignment="1" applyProtection="1">
      <alignment horizontal="center" vertical="center" wrapText="1"/>
      <protection locked="0"/>
    </xf>
    <xf numFmtId="0" fontId="28" fillId="2" borderId="6" xfId="5" applyFont="1" applyFill="1" applyBorder="1" applyAlignment="1" applyProtection="1">
      <alignment horizontal="center" vertical="center" wrapText="1"/>
      <protection locked="0"/>
    </xf>
    <xf numFmtId="0" fontId="28" fillId="10" borderId="47" xfId="5" applyFont="1" applyFill="1" applyBorder="1" applyAlignment="1" applyProtection="1">
      <alignment horizontal="center" vertical="center" wrapText="1"/>
      <protection locked="0"/>
    </xf>
    <xf numFmtId="0" fontId="28" fillId="10" borderId="6" xfId="5" applyFont="1" applyFill="1" applyBorder="1" applyAlignment="1" applyProtection="1">
      <alignment horizontal="center" vertical="center" wrapText="1"/>
      <protection locked="0"/>
    </xf>
    <xf numFmtId="0" fontId="28" fillId="10" borderId="14" xfId="5" applyFont="1" applyFill="1" applyBorder="1" applyAlignment="1" applyProtection="1">
      <alignment horizontal="center" vertical="center" wrapText="1"/>
      <protection locked="0"/>
    </xf>
    <xf numFmtId="0" fontId="28" fillId="10" borderId="0" xfId="5" applyFont="1" applyFill="1" applyBorder="1" applyAlignment="1" applyProtection="1">
      <alignment horizontal="center" vertical="center" wrapText="1"/>
      <protection locked="0"/>
    </xf>
    <xf numFmtId="0" fontId="28" fillId="10" borderId="5" xfId="5" applyFont="1" applyFill="1" applyBorder="1" applyAlignment="1" applyProtection="1">
      <alignment horizontal="center" vertical="center" wrapText="1"/>
      <protection locked="0"/>
    </xf>
    <xf numFmtId="0" fontId="28" fillId="10" borderId="12" xfId="5" applyFont="1" applyFill="1" applyBorder="1" applyAlignment="1" applyProtection="1">
      <alignment horizontal="center" vertical="center" wrapText="1"/>
      <protection locked="0"/>
    </xf>
    <xf numFmtId="0" fontId="28" fillId="10" borderId="15" xfId="5" applyFont="1" applyFill="1" applyBorder="1" applyAlignment="1" applyProtection="1">
      <alignment horizontal="center" vertical="center" wrapText="1"/>
      <protection locked="0"/>
    </xf>
    <xf numFmtId="0" fontId="28" fillId="10" borderId="7" xfId="5" applyFont="1" applyFill="1" applyBorder="1" applyAlignment="1" applyProtection="1">
      <alignment horizontal="center" vertical="center" wrapText="1"/>
      <protection locked="0"/>
    </xf>
    <xf numFmtId="0" fontId="6" fillId="0" borderId="21" xfId="5" applyFont="1" applyBorder="1" applyAlignment="1" applyProtection="1">
      <alignment horizontal="left" vertical="center" wrapText="1"/>
      <protection locked="0"/>
    </xf>
    <xf numFmtId="0" fontId="23" fillId="4" borderId="8" xfId="5" quotePrefix="1" applyFont="1" applyFill="1" applyBorder="1" applyAlignment="1" applyProtection="1">
      <alignment horizontal="center"/>
      <protection locked="0"/>
    </xf>
    <xf numFmtId="0" fontId="46" fillId="5" borderId="8" xfId="5" quotePrefix="1" applyFont="1" applyFill="1" applyBorder="1" applyAlignment="1" applyProtection="1">
      <alignment horizontal="center" wrapText="1"/>
      <protection locked="0"/>
    </xf>
    <xf numFmtId="0" fontId="46" fillId="5" borderId="8" xfId="5" applyFont="1" applyFill="1" applyBorder="1" applyAlignment="1" applyProtection="1">
      <alignment horizontal="center" wrapText="1"/>
      <protection locked="0"/>
    </xf>
    <xf numFmtId="0" fontId="46" fillId="0" borderId="16" xfId="5" applyFont="1" applyBorder="1" applyAlignment="1" applyProtection="1">
      <alignment horizontal="left" vertical="center" wrapText="1"/>
      <protection locked="0"/>
    </xf>
    <xf numFmtId="0" fontId="46" fillId="0" borderId="16" xfId="5" applyFont="1" applyBorder="1" applyAlignment="1" applyProtection="1">
      <alignment horizontal="center" vertical="center" wrapText="1"/>
      <protection locked="0"/>
    </xf>
    <xf numFmtId="0" fontId="46" fillId="0" borderId="8" xfId="5" applyFont="1" applyBorder="1" applyAlignment="1" applyProtection="1">
      <alignment horizontal="center" vertical="center" wrapText="1"/>
      <protection locked="0"/>
    </xf>
    <xf numFmtId="0" fontId="46" fillId="0" borderId="18" xfId="5" applyFont="1" applyBorder="1" applyAlignment="1" applyProtection="1">
      <alignment horizontal="center" vertical="center" wrapText="1"/>
      <protection locked="0"/>
    </xf>
    <xf numFmtId="0" fontId="46" fillId="3" borderId="16" xfId="5" applyFont="1" applyFill="1" applyBorder="1" applyAlignment="1" applyProtection="1">
      <alignment horizontal="center" vertical="center" wrapText="1"/>
      <protection locked="0"/>
    </xf>
    <xf numFmtId="0" fontId="46" fillId="3" borderId="8" xfId="5" applyFont="1" applyFill="1" applyBorder="1" applyAlignment="1" applyProtection="1">
      <alignment horizontal="center" vertical="center" wrapText="1"/>
      <protection locked="0"/>
    </xf>
    <xf numFmtId="0" fontId="46" fillId="3" borderId="18" xfId="5" applyFont="1" applyFill="1" applyBorder="1" applyAlignment="1" applyProtection="1">
      <alignment horizontal="center" vertical="center" wrapText="1"/>
      <protection locked="0"/>
    </xf>
    <xf numFmtId="0" fontId="46" fillId="0" borderId="8" xfId="5" applyFont="1" applyBorder="1" applyAlignment="1" applyProtection="1">
      <alignment horizontal="left" vertical="center" wrapText="1"/>
      <protection locked="0"/>
    </xf>
    <xf numFmtId="0" fontId="46" fillId="0" borderId="18" xfId="5" applyFont="1" applyBorder="1" applyAlignment="1" applyProtection="1">
      <alignment horizontal="left" vertical="center" wrapText="1"/>
      <protection locked="0"/>
    </xf>
    <xf numFmtId="0" fontId="9" fillId="0" borderId="0" xfId="5" applyFont="1" applyAlignment="1">
      <alignment horizontal="center"/>
    </xf>
    <xf numFmtId="0" fontId="9" fillId="0" borderId="0" xfId="5" applyFont="1"/>
    <xf numFmtId="0" fontId="11" fillId="0" borderId="0" xfId="5" applyFont="1" applyAlignment="1" applyProtection="1">
      <alignment horizontal="center"/>
      <protection locked="0"/>
    </xf>
    <xf numFmtId="0" fontId="11" fillId="0" borderId="0" xfId="5" applyFont="1" applyProtection="1">
      <protection locked="0"/>
    </xf>
    <xf numFmtId="0" fontId="23" fillId="0" borderId="55" xfId="5" applyFont="1" applyBorder="1" applyAlignment="1" applyProtection="1">
      <alignment horizontal="center"/>
      <protection locked="0"/>
    </xf>
    <xf numFmtId="0" fontId="18" fillId="0" borderId="55" xfId="5" applyFont="1" applyBorder="1" applyProtection="1">
      <protection locked="0"/>
    </xf>
    <xf numFmtId="0" fontId="6" fillId="0" borderId="56" xfId="5" applyFont="1" applyBorder="1" applyAlignment="1" applyProtection="1">
      <alignment horizontal="center" wrapText="1"/>
      <protection locked="0"/>
    </xf>
    <xf numFmtId="0" fontId="46" fillId="0" borderId="55" xfId="5" applyFont="1" applyBorder="1" applyAlignment="1" applyProtection="1">
      <alignment wrapText="1"/>
      <protection locked="0"/>
    </xf>
    <xf numFmtId="0" fontId="46" fillId="0" borderId="57" xfId="5" applyFont="1" applyBorder="1" applyAlignment="1" applyProtection="1">
      <alignment wrapText="1"/>
      <protection locked="0"/>
    </xf>
    <xf numFmtId="0" fontId="28" fillId="2" borderId="13" xfId="5" applyFont="1" applyFill="1" applyBorder="1" applyAlignment="1" applyProtection="1">
      <alignment horizontal="center" vertical="center" wrapText="1"/>
      <protection locked="0"/>
    </xf>
    <xf numFmtId="0" fontId="28" fillId="2" borderId="2" xfId="5" applyFont="1" applyFill="1" applyBorder="1" applyAlignment="1" applyProtection="1">
      <alignment horizontal="center" vertical="center" wrapText="1"/>
      <protection locked="0"/>
    </xf>
    <xf numFmtId="0" fontId="28" fillId="2" borderId="3" xfId="5" applyFont="1" applyFill="1" applyBorder="1" applyAlignment="1" applyProtection="1">
      <alignment horizontal="center" vertical="center" wrapText="1"/>
      <protection locked="0"/>
    </xf>
    <xf numFmtId="0" fontId="28" fillId="3" borderId="1" xfId="5" applyFont="1" applyFill="1" applyBorder="1" applyAlignment="1" applyProtection="1">
      <alignment horizontal="center" vertical="center" wrapText="1"/>
      <protection locked="0"/>
    </xf>
    <xf numFmtId="0" fontId="28" fillId="2" borderId="1" xfId="5" applyFont="1" applyFill="1" applyBorder="1" applyAlignment="1" applyProtection="1">
      <alignment horizontal="center" vertical="center" wrapText="1"/>
      <protection locked="0"/>
    </xf>
    <xf numFmtId="0" fontId="6" fillId="0" borderId="42" xfId="5" applyFont="1" applyBorder="1" applyAlignment="1" applyProtection="1">
      <alignment horizontal="left" wrapText="1"/>
      <protection locked="0"/>
    </xf>
    <xf numFmtId="0" fontId="6" fillId="0" borderId="40" xfId="5" applyFont="1" applyBorder="1" applyAlignment="1" applyProtection="1">
      <alignment horizontal="left" wrapText="1"/>
      <protection locked="0"/>
    </xf>
    <xf numFmtId="0" fontId="6" fillId="0" borderId="41" xfId="5" applyFont="1" applyBorder="1" applyAlignment="1" applyProtection="1">
      <alignment horizontal="left" wrapText="1"/>
      <protection locked="0"/>
    </xf>
    <xf numFmtId="0" fontId="6" fillId="0" borderId="15" xfId="5" applyFont="1" applyBorder="1" applyAlignment="1" applyProtection="1">
      <alignment horizontal="left" wrapText="1"/>
      <protection locked="0"/>
    </xf>
    <xf numFmtId="0" fontId="6" fillId="0" borderId="59" xfId="5" applyFont="1" applyBorder="1" applyAlignment="1" applyProtection="1">
      <alignment horizontal="left" wrapText="1"/>
      <protection locked="0"/>
    </xf>
    <xf numFmtId="0" fontId="22" fillId="10" borderId="51" xfId="5" applyFont="1" applyFill="1" applyBorder="1" applyAlignment="1" applyProtection="1">
      <alignment horizontal="center" vertical="center" wrapText="1"/>
      <protection locked="0"/>
    </xf>
    <xf numFmtId="0" fontId="22" fillId="10" borderId="52" xfId="5" applyFont="1" applyFill="1" applyBorder="1" applyAlignment="1" applyProtection="1">
      <alignment horizontal="center" vertical="center" wrapText="1"/>
      <protection locked="0"/>
    </xf>
    <xf numFmtId="0" fontId="22" fillId="10" borderId="15" xfId="5" applyFont="1" applyFill="1" applyBorder="1" applyAlignment="1" applyProtection="1">
      <alignment horizontal="center" vertical="center" wrapText="1"/>
      <protection locked="0"/>
    </xf>
    <xf numFmtId="0" fontId="22" fillId="10" borderId="7" xfId="5" applyFont="1" applyFill="1" applyBorder="1" applyAlignment="1" applyProtection="1">
      <alignment horizontal="center" vertical="center" wrapText="1"/>
      <protection locked="0"/>
    </xf>
    <xf numFmtId="0" fontId="23" fillId="0" borderId="0" xfId="5" applyFont="1" applyBorder="1" applyAlignment="1" applyProtection="1">
      <alignment horizontal="left"/>
      <protection locked="0"/>
    </xf>
    <xf numFmtId="0" fontId="41" fillId="0" borderId="8" xfId="0" applyFont="1" applyBorder="1" applyAlignment="1">
      <alignment vertical="center"/>
    </xf>
    <xf numFmtId="0" fontId="41" fillId="0" borderId="8" xfId="0" applyFont="1" applyBorder="1" applyAlignment="1">
      <alignment horizontal="left" vertical="center"/>
    </xf>
    <xf numFmtId="0" fontId="42" fillId="0" borderId="0" xfId="0" applyFont="1" applyAlignment="1">
      <alignment horizontal="center"/>
    </xf>
    <xf numFmtId="0" fontId="42" fillId="0" borderId="8" xfId="0" applyFont="1" applyBorder="1" applyAlignment="1">
      <alignment horizontal="center"/>
    </xf>
    <xf numFmtId="0" fontId="41" fillId="0" borderId="8" xfId="0" applyFont="1" applyBorder="1"/>
    <xf numFmtId="0" fontId="41" fillId="0" borderId="8" xfId="0" applyFont="1" applyBorder="1" applyAlignment="1">
      <alignment horizontal="center"/>
    </xf>
    <xf numFmtId="0" fontId="43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2" fillId="9" borderId="8" xfId="0" applyFont="1" applyFill="1" applyBorder="1" applyAlignment="1">
      <alignment horizontal="center"/>
    </xf>
    <xf numFmtId="0" fontId="41" fillId="0" borderId="8" xfId="0" applyFont="1" applyBorder="1" applyAlignment="1">
      <alignment horizontal="left"/>
    </xf>
    <xf numFmtId="2" fontId="41" fillId="0" borderId="8" xfId="0" applyNumberFormat="1" applyFont="1" applyBorder="1" applyAlignment="1">
      <alignment horizontal="center"/>
    </xf>
    <xf numFmtId="2" fontId="42" fillId="9" borderId="8" xfId="0" applyNumberFormat="1" applyFont="1" applyFill="1" applyBorder="1" applyAlignment="1">
      <alignment horizontal="center"/>
    </xf>
    <xf numFmtId="0" fontId="42" fillId="9" borderId="11" xfId="0" applyFont="1" applyFill="1" applyBorder="1" applyAlignment="1">
      <alignment horizontal="center" wrapText="1"/>
    </xf>
    <xf numFmtId="0" fontId="42" fillId="9" borderId="10" xfId="0" applyFont="1" applyFill="1" applyBorder="1" applyAlignment="1">
      <alignment horizontal="center" wrapText="1"/>
    </xf>
    <xf numFmtId="0" fontId="41" fillId="0" borderId="11" xfId="0" applyFont="1" applyBorder="1" applyAlignment="1">
      <alignment vertical="center" wrapText="1"/>
    </xf>
    <xf numFmtId="0" fontId="41" fillId="0" borderId="9" xfId="0" applyFont="1" applyBorder="1" applyAlignment="1">
      <alignment vertical="center" wrapText="1"/>
    </xf>
    <xf numFmtId="0" fontId="41" fillId="0" borderId="10" xfId="0" applyFont="1" applyBorder="1" applyAlignment="1">
      <alignment vertical="center" wrapText="1"/>
    </xf>
    <xf numFmtId="0" fontId="42" fillId="9" borderId="11" xfId="0" applyFont="1" applyFill="1" applyBorder="1" applyAlignment="1">
      <alignment horizontal="center" vertical="center" wrapText="1"/>
    </xf>
    <xf numFmtId="0" fontId="42" fillId="9" borderId="9" xfId="0" applyFont="1" applyFill="1" applyBorder="1" applyAlignment="1">
      <alignment horizontal="center" vertical="center" wrapText="1"/>
    </xf>
    <xf numFmtId="0" fontId="42" fillId="9" borderId="10" xfId="0" applyFont="1" applyFill="1" applyBorder="1" applyAlignment="1">
      <alignment horizontal="center" vertical="center" wrapText="1"/>
    </xf>
    <xf numFmtId="0" fontId="41" fillId="9" borderId="11" xfId="0" applyFont="1" applyFill="1" applyBorder="1" applyAlignment="1">
      <alignment horizontal="center" wrapText="1"/>
    </xf>
    <xf numFmtId="0" fontId="41" fillId="9" borderId="10" xfId="0" applyFont="1" applyFill="1" applyBorder="1" applyAlignment="1">
      <alignment horizontal="center" wrapText="1"/>
    </xf>
    <xf numFmtId="0" fontId="41" fillId="0" borderId="11" xfId="0" applyFont="1" applyBorder="1" applyAlignment="1">
      <alignment horizontal="center" wrapText="1"/>
    </xf>
    <xf numFmtId="0" fontId="41" fillId="0" borderId="10" xfId="0" applyFont="1" applyBorder="1" applyAlignment="1">
      <alignment horizontal="center" wrapText="1"/>
    </xf>
    <xf numFmtId="39" fontId="41" fillId="0" borderId="11" xfId="0" applyNumberFormat="1" applyFont="1" applyBorder="1" applyAlignment="1">
      <alignment horizontal="center" wrapText="1"/>
    </xf>
    <xf numFmtId="39" fontId="41" fillId="0" borderId="10" xfId="0" applyNumberFormat="1" applyFont="1" applyBorder="1" applyAlignment="1">
      <alignment horizontal="center" wrapText="1"/>
    </xf>
    <xf numFmtId="2" fontId="41" fillId="0" borderId="11" xfId="0" applyNumberFormat="1" applyFont="1" applyBorder="1" applyAlignment="1">
      <alignment horizontal="center" wrapText="1"/>
    </xf>
    <xf numFmtId="2" fontId="41" fillId="0" borderId="10" xfId="0" applyNumberFormat="1" applyFont="1" applyBorder="1" applyAlignment="1">
      <alignment horizontal="center" wrapText="1"/>
    </xf>
    <xf numFmtId="2" fontId="41" fillId="9" borderId="11" xfId="0" applyNumberFormat="1" applyFont="1" applyFill="1" applyBorder="1" applyAlignment="1">
      <alignment horizontal="center" wrapText="1"/>
    </xf>
    <xf numFmtId="2" fontId="41" fillId="9" borderId="10" xfId="0" applyNumberFormat="1" applyFont="1" applyFill="1" applyBorder="1" applyAlignment="1">
      <alignment horizontal="center" wrapText="1"/>
    </xf>
    <xf numFmtId="0" fontId="41" fillId="0" borderId="8" xfId="0" applyFont="1" applyBorder="1" applyAlignment="1">
      <alignment horizontal="center" vertical="top" wrapText="1"/>
    </xf>
    <xf numFmtId="0" fontId="41" fillId="0" borderId="11" xfId="0" applyFont="1" applyBorder="1" applyAlignment="1">
      <alignment horizontal="left" wrapText="1"/>
    </xf>
    <xf numFmtId="0" fontId="41" fillId="0" borderId="9" xfId="0" applyFont="1" applyBorder="1" applyAlignment="1">
      <alignment horizontal="left" wrapText="1"/>
    </xf>
    <xf numFmtId="0" fontId="41" fillId="0" borderId="10" xfId="0" applyFont="1" applyBorder="1" applyAlignment="1">
      <alignment horizontal="left" wrapText="1"/>
    </xf>
  </cellXfs>
  <cellStyles count="12">
    <cellStyle name="Comma" xfId="1" builtinId="3"/>
    <cellStyle name="Comma [0]" xfId="2" builtinId="6"/>
    <cellStyle name="Comma [0] 2" xfId="3"/>
    <cellStyle name="Hyperlink 2" xfId="4"/>
    <cellStyle name="Normal" xfId="0" builtinId="0"/>
    <cellStyle name="Normal 2" xfId="5"/>
    <cellStyle name="Normal 2 2" xfId="6"/>
    <cellStyle name="Normal 3" xfId="7"/>
    <cellStyle name="Normal 4" xfId="8"/>
    <cellStyle name="Normal 5" xfId="10"/>
    <cellStyle name="Normal 6" xfId="11"/>
    <cellStyle name="Percent" xfId="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4</xdr:row>
      <xdr:rowOff>76200</xdr:rowOff>
    </xdr:from>
    <xdr:to>
      <xdr:col>6</xdr:col>
      <xdr:colOff>257175</xdr:colOff>
      <xdr:row>6</xdr:row>
      <xdr:rowOff>695325</xdr:rowOff>
    </xdr:to>
    <xdr:pic>
      <xdr:nvPicPr>
        <xdr:cNvPr id="18434" name="Picture 5">
          <a:extLst>
            <a:ext uri="{FF2B5EF4-FFF2-40B4-BE49-F238E27FC236}">
              <a16:creationId xmlns:a16="http://schemas.microsoft.com/office/drawing/2014/main" xmlns="" id="{00000000-0008-0000-0000-000002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09875" y="847725"/>
          <a:ext cx="74295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0</xdr:row>
      <xdr:rowOff>95250</xdr:rowOff>
    </xdr:from>
    <xdr:to>
      <xdr:col>11</xdr:col>
      <xdr:colOff>139700</xdr:colOff>
      <xdr:row>5</xdr:row>
      <xdr:rowOff>139700</xdr:rowOff>
    </xdr:to>
    <xdr:pic>
      <xdr:nvPicPr>
        <xdr:cNvPr id="2" name="Picture 1" descr="G:\logo\Government\lambang_garudaP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5700" y="95250"/>
          <a:ext cx="8699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28878</xdr:colOff>
      <xdr:row>32</xdr:row>
      <xdr:rowOff>139246</xdr:rowOff>
    </xdr:from>
    <xdr:to>
      <xdr:col>21</xdr:col>
      <xdr:colOff>3619803</xdr:colOff>
      <xdr:row>43</xdr:row>
      <xdr:rowOff>182334</xdr:rowOff>
    </xdr:to>
    <xdr:pic>
      <xdr:nvPicPr>
        <xdr:cNvPr id="6343" name="Picture 2">
          <a:extLst>
            <a:ext uri="{FF2B5EF4-FFF2-40B4-BE49-F238E27FC236}">
              <a16:creationId xmlns:a16="http://schemas.microsoft.com/office/drawing/2014/main" xmlns="" id="{00000000-0008-0000-0600-0000C7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448164" y="11675079"/>
          <a:ext cx="4694615" cy="36527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skp/skp%20pejaBat/AKU/20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gust\Downloads\Users\TOSHIBA\Downloads\Simulasi%20Penyusunan%20SKP%20BKD%20(Model%20Inisiasi)%20(Form%20Kosong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P"/>
      <sheetName val="PENGUKURAN"/>
      <sheetName val="PENILAIAN"/>
      <sheetName val="Compatibility Report"/>
    </sheetNames>
    <sheetDataSet>
      <sheetData sheetId="0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4</v>
          </cell>
        </row>
        <row r="15">
          <cell r="A15">
            <v>5</v>
          </cell>
        </row>
        <row r="16">
          <cell r="A16">
            <v>6</v>
          </cell>
        </row>
        <row r="17">
          <cell r="A17">
            <v>7</v>
          </cell>
        </row>
        <row r="18">
          <cell r="A18">
            <v>8</v>
          </cell>
        </row>
      </sheetData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Manual Indikator"/>
      <sheetName val="1. RENCANA SKP JPT (M.I)"/>
      <sheetName val="2. Reviu SKP JPT (M.I)"/>
      <sheetName val="3. Penetapan SKP JPT (M.I) "/>
      <sheetName val="5.M Peran Hasil "/>
      <sheetName val="LAMPIRAN SKP JF (M.I)"/>
      <sheetName val="6.1 RENCANA SKP JA (M.I)"/>
      <sheetName val="6.2 RENCANA SKP JF (M.I)"/>
      <sheetName val="7.2 KETERKAITAN JF (M.I)"/>
      <sheetName val="8.2 VERIFIKASI JF (M.I)"/>
      <sheetName val="9.1 REVIU SKP JA (M.I)"/>
      <sheetName val="9.2 REVIU SKP JF (M.I)"/>
      <sheetName val="10. Penetapan SKP JA (M.I)"/>
      <sheetName val="10.1 PENETEPAN SKP JA (M.I)"/>
      <sheetName val="10.2 PENETAPAN SKP JF (M.I)"/>
      <sheetName val="11.A Penilaian SKP JPT KU"/>
      <sheetName val="11.B Penilaian SKP JPT KT"/>
      <sheetName val="11.C Penilaian SKP JPT"/>
      <sheetName val="12.A Penilaian SKP JA KU"/>
      <sheetName val="12.B Penilaian SKP JA KT"/>
      <sheetName val="12.C PENILAIAN SKP J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5">
          <cell r="B15">
            <v>0</v>
          </cell>
          <cell r="C15">
            <v>0</v>
          </cell>
          <cell r="E15">
            <v>0</v>
          </cell>
          <cell r="F15">
            <v>0.85</v>
          </cell>
          <cell r="G15" t="str">
            <v>Normal</v>
          </cell>
          <cell r="H15" t="e">
            <v>#DIV/0!</v>
          </cell>
          <cell r="I15" t="e">
            <v>#DIV/0!</v>
          </cell>
          <cell r="J15" t="e">
            <v>#DIV/0!</v>
          </cell>
        </row>
        <row r="16">
          <cell r="B16">
            <v>0</v>
          </cell>
          <cell r="C16">
            <v>0</v>
          </cell>
          <cell r="E16">
            <v>0</v>
          </cell>
          <cell r="F16">
            <v>0.51</v>
          </cell>
          <cell r="G16" t="str">
            <v>Normal</v>
          </cell>
          <cell r="H16" t="e">
            <v>#DIV/0!</v>
          </cell>
          <cell r="I16" t="e">
            <v>#DIV/0!</v>
          </cell>
          <cell r="J16" t="e">
            <v>#DIV/0!</v>
          </cell>
        </row>
        <row r="17">
          <cell r="B17">
            <v>0</v>
          </cell>
          <cell r="C17">
            <v>0</v>
          </cell>
          <cell r="E17">
            <v>0</v>
          </cell>
          <cell r="F17">
            <v>0.21</v>
          </cell>
          <cell r="G17" t="str">
            <v>Normal</v>
          </cell>
          <cell r="H17" t="e">
            <v>#DIV/0!</v>
          </cell>
          <cell r="I17" t="e">
            <v>#DIV/0!</v>
          </cell>
          <cell r="J17" t="e">
            <v>#DIV/0!</v>
          </cell>
        </row>
        <row r="18">
          <cell r="B18">
            <v>0</v>
          </cell>
          <cell r="C18">
            <v>0</v>
          </cell>
          <cell r="E18">
            <v>0</v>
          </cell>
          <cell r="F18">
            <v>0.7</v>
          </cell>
          <cell r="G18" t="str">
            <v>Normal</v>
          </cell>
          <cell r="H18" t="e">
            <v>#DIV/0!</v>
          </cell>
          <cell r="I18" t="e">
            <v>#DIV/0!</v>
          </cell>
          <cell r="J18" t="e">
            <v>#DIV/0!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52"/>
  <sheetViews>
    <sheetView view="pageBreakPreview" zoomScale="112" zoomScaleSheetLayoutView="112" zoomScalePageLayoutView="75" workbookViewId="0">
      <selection activeCell="F22" sqref="F22:J22"/>
    </sheetView>
  </sheetViews>
  <sheetFormatPr defaultColWidth="8.85546875" defaultRowHeight="12.75" x14ac:dyDescent="0.25"/>
  <cols>
    <col min="1" max="1" width="6" style="47" customWidth="1"/>
    <col min="2" max="2" width="15.42578125" style="47" customWidth="1"/>
    <col min="3" max="4" width="8.85546875" style="47"/>
    <col min="5" max="5" width="1.42578125" style="47" customWidth="1"/>
    <col min="6" max="9" width="8.85546875" style="47"/>
    <col min="10" max="10" width="19.7109375" style="47" customWidth="1"/>
    <col min="11" max="16384" width="8.85546875" style="47"/>
  </cols>
  <sheetData>
    <row r="1" spans="1:10" ht="13.5" thickTop="1" x14ac:dyDescent="0.25">
      <c r="A1" s="44"/>
      <c r="B1" s="45"/>
      <c r="C1" s="45"/>
      <c r="D1" s="45"/>
      <c r="E1" s="45"/>
      <c r="F1" s="45"/>
      <c r="G1" s="45"/>
      <c r="H1" s="45"/>
      <c r="I1" s="45"/>
      <c r="J1" s="46"/>
    </row>
    <row r="2" spans="1:10" x14ac:dyDescent="0.25">
      <c r="A2" s="48"/>
      <c r="B2" s="49"/>
      <c r="C2" s="49"/>
      <c r="D2" s="49"/>
      <c r="E2" s="49"/>
      <c r="F2" s="49"/>
      <c r="G2" s="49"/>
      <c r="H2" s="49"/>
      <c r="I2" s="49"/>
      <c r="J2" s="50"/>
    </row>
    <row r="3" spans="1:10" x14ac:dyDescent="0.25">
      <c r="A3" s="48"/>
      <c r="B3" s="49"/>
      <c r="C3" s="49"/>
      <c r="D3" s="49"/>
      <c r="E3" s="49"/>
      <c r="F3" s="49"/>
      <c r="G3" s="49"/>
      <c r="H3" s="49"/>
      <c r="I3" s="49"/>
      <c r="J3" s="50"/>
    </row>
    <row r="4" spans="1:10" x14ac:dyDescent="0.25">
      <c r="A4" s="48"/>
      <c r="B4" s="49"/>
      <c r="C4" s="49"/>
      <c r="D4" s="49"/>
      <c r="E4" s="49"/>
      <c r="F4" s="49"/>
      <c r="G4" s="49"/>
      <c r="H4" s="49"/>
      <c r="I4" s="49"/>
      <c r="J4" s="50"/>
    </row>
    <row r="5" spans="1:10" x14ac:dyDescent="0.25">
      <c r="A5" s="48"/>
      <c r="B5" s="49"/>
      <c r="C5" s="49"/>
      <c r="D5" s="49"/>
      <c r="E5" s="49"/>
      <c r="F5" s="49"/>
      <c r="G5" s="49"/>
      <c r="H5" s="49"/>
      <c r="I5" s="49"/>
      <c r="J5" s="50"/>
    </row>
    <row r="6" spans="1:10" x14ac:dyDescent="0.25">
      <c r="A6" s="48"/>
      <c r="B6" s="49"/>
      <c r="C6" s="49"/>
      <c r="D6" s="49"/>
      <c r="E6" s="49"/>
      <c r="F6" s="49"/>
      <c r="G6" s="49"/>
      <c r="H6" s="49"/>
      <c r="I6" s="49"/>
      <c r="J6" s="50"/>
    </row>
    <row r="7" spans="1:10" ht="60" customHeight="1" x14ac:dyDescent="0.25">
      <c r="A7" s="48"/>
      <c r="B7" s="49"/>
      <c r="C7" s="49"/>
      <c r="D7" s="49"/>
      <c r="E7" s="49"/>
      <c r="F7" s="49"/>
      <c r="G7" s="49"/>
      <c r="H7" s="49"/>
      <c r="I7" s="49"/>
      <c r="J7" s="50"/>
    </row>
    <row r="8" spans="1:10" ht="18" x14ac:dyDescent="0.25">
      <c r="A8" s="368" t="s">
        <v>157</v>
      </c>
      <c r="B8" s="369"/>
      <c r="C8" s="369"/>
      <c r="D8" s="369"/>
      <c r="E8" s="369"/>
      <c r="F8" s="369"/>
      <c r="G8" s="369"/>
      <c r="H8" s="369"/>
      <c r="I8" s="369"/>
      <c r="J8" s="370"/>
    </row>
    <row r="9" spans="1:10" ht="18" x14ac:dyDescent="0.25">
      <c r="A9" s="368" t="s">
        <v>115</v>
      </c>
      <c r="B9" s="369"/>
      <c r="C9" s="369"/>
      <c r="D9" s="369"/>
      <c r="E9" s="369"/>
      <c r="F9" s="369"/>
      <c r="G9" s="369"/>
      <c r="H9" s="369"/>
      <c r="I9" s="369"/>
      <c r="J9" s="370"/>
    </row>
    <row r="10" spans="1:10" x14ac:dyDescent="0.25">
      <c r="A10" s="48"/>
      <c r="B10" s="49"/>
      <c r="C10" s="49"/>
      <c r="D10" s="49"/>
      <c r="E10" s="49"/>
      <c r="F10" s="49"/>
      <c r="G10" s="49"/>
      <c r="H10" s="49"/>
      <c r="I10" s="49"/>
      <c r="J10" s="50"/>
    </row>
    <row r="11" spans="1:10" x14ac:dyDescent="0.25">
      <c r="A11" s="48"/>
      <c r="B11" s="49"/>
      <c r="C11" s="49"/>
      <c r="D11" s="49"/>
      <c r="E11" s="49"/>
      <c r="F11" s="49"/>
      <c r="G11" s="49"/>
      <c r="H11" s="49"/>
      <c r="I11" s="49"/>
      <c r="J11" s="50"/>
    </row>
    <row r="12" spans="1:10" x14ac:dyDescent="0.25">
      <c r="A12" s="48"/>
      <c r="B12" s="49"/>
      <c r="C12" s="49"/>
      <c r="D12" s="49"/>
      <c r="E12" s="49"/>
      <c r="F12" s="49"/>
      <c r="G12" s="49"/>
      <c r="H12" s="49"/>
      <c r="I12" s="49"/>
      <c r="J12" s="50"/>
    </row>
    <row r="13" spans="1:10" x14ac:dyDescent="0.25">
      <c r="A13" s="48"/>
      <c r="B13" s="49"/>
      <c r="C13" s="49"/>
      <c r="D13" s="49"/>
      <c r="E13" s="49"/>
      <c r="F13" s="49"/>
      <c r="G13" s="49"/>
      <c r="H13" s="49"/>
      <c r="I13" s="49"/>
      <c r="J13" s="50"/>
    </row>
    <row r="14" spans="1:10" x14ac:dyDescent="0.25">
      <c r="A14" s="48"/>
      <c r="B14" s="49"/>
      <c r="C14" s="49"/>
      <c r="D14" s="49"/>
      <c r="E14" s="49"/>
      <c r="F14" s="49"/>
      <c r="G14" s="49"/>
      <c r="H14" s="49"/>
      <c r="I14" s="49"/>
      <c r="J14" s="50"/>
    </row>
    <row r="15" spans="1:10" ht="15.75" x14ac:dyDescent="0.25">
      <c r="A15" s="371" t="s">
        <v>206</v>
      </c>
      <c r="B15" s="372"/>
      <c r="C15" s="372"/>
      <c r="D15" s="372"/>
      <c r="E15" s="372"/>
      <c r="F15" s="372"/>
      <c r="G15" s="372"/>
      <c r="H15" s="372"/>
      <c r="I15" s="372"/>
      <c r="J15" s="373"/>
    </row>
    <row r="16" spans="1:10" ht="15.75" x14ac:dyDescent="0.25">
      <c r="A16" s="371" t="s">
        <v>209</v>
      </c>
      <c r="B16" s="372"/>
      <c r="C16" s="372"/>
      <c r="D16" s="372"/>
      <c r="E16" s="372"/>
      <c r="F16" s="372"/>
      <c r="G16" s="372"/>
      <c r="H16" s="372"/>
      <c r="I16" s="372"/>
      <c r="J16" s="373"/>
    </row>
    <row r="17" spans="1:10" ht="88.5" customHeight="1" x14ac:dyDescent="0.25">
      <c r="A17" s="51"/>
      <c r="B17" s="52"/>
      <c r="C17" s="52"/>
      <c r="D17" s="52"/>
      <c r="E17" s="52"/>
      <c r="F17" s="52"/>
      <c r="G17" s="52"/>
      <c r="H17" s="52"/>
      <c r="I17" s="52"/>
      <c r="J17" s="53"/>
    </row>
    <row r="18" spans="1:10" ht="19.5" customHeight="1" x14ac:dyDescent="0.25">
      <c r="A18" s="51"/>
      <c r="B18" s="54" t="s">
        <v>207</v>
      </c>
      <c r="D18" s="54"/>
      <c r="E18" s="54" t="s">
        <v>84</v>
      </c>
      <c r="F18" s="374" t="s">
        <v>330</v>
      </c>
      <c r="G18" s="374"/>
      <c r="H18" s="374"/>
      <c r="I18" s="374"/>
      <c r="J18" s="375"/>
    </row>
    <row r="19" spans="1:10" ht="19.5" customHeight="1" x14ac:dyDescent="0.25">
      <c r="A19" s="51"/>
      <c r="B19" s="54" t="s">
        <v>3</v>
      </c>
      <c r="D19" s="54"/>
      <c r="E19" s="54" t="s">
        <v>84</v>
      </c>
      <c r="F19" s="376" t="s">
        <v>331</v>
      </c>
      <c r="G19" s="374"/>
      <c r="H19" s="374"/>
      <c r="I19" s="374"/>
      <c r="J19" s="375"/>
    </row>
    <row r="20" spans="1:10" ht="19.5" customHeight="1" x14ac:dyDescent="0.25">
      <c r="A20" s="51"/>
      <c r="B20" s="54" t="s">
        <v>208</v>
      </c>
      <c r="D20" s="54"/>
      <c r="E20" s="54" t="s">
        <v>84</v>
      </c>
      <c r="F20" s="374" t="s">
        <v>268</v>
      </c>
      <c r="G20" s="374"/>
      <c r="H20" s="374"/>
      <c r="I20" s="374"/>
      <c r="J20" s="375"/>
    </row>
    <row r="21" spans="1:10" ht="19.5" customHeight="1" x14ac:dyDescent="0.25">
      <c r="A21" s="51"/>
      <c r="B21" s="54" t="s">
        <v>5</v>
      </c>
      <c r="D21" s="54"/>
      <c r="E21" s="54" t="s">
        <v>84</v>
      </c>
      <c r="F21" s="374" t="s">
        <v>332</v>
      </c>
      <c r="G21" s="374"/>
      <c r="H21" s="374"/>
      <c r="I21" s="374"/>
      <c r="J21" s="375"/>
    </row>
    <row r="22" spans="1:10" ht="18.75" customHeight="1" x14ac:dyDescent="0.25">
      <c r="A22" s="51"/>
      <c r="B22" s="54" t="s">
        <v>6</v>
      </c>
      <c r="D22" s="54"/>
      <c r="E22" s="54" t="s">
        <v>84</v>
      </c>
      <c r="F22" s="374" t="s">
        <v>269</v>
      </c>
      <c r="G22" s="374"/>
      <c r="H22" s="374"/>
      <c r="I22" s="374"/>
      <c r="J22" s="375"/>
    </row>
    <row r="23" spans="1:10" ht="16.5" x14ac:dyDescent="0.25">
      <c r="A23" s="51"/>
      <c r="B23" s="52"/>
      <c r="C23" s="55"/>
      <c r="D23" s="55"/>
      <c r="E23" s="55"/>
      <c r="F23" s="374"/>
      <c r="G23" s="374"/>
      <c r="H23" s="374"/>
      <c r="I23" s="374"/>
      <c r="J23" s="375"/>
    </row>
    <row r="24" spans="1:10" x14ac:dyDescent="0.25">
      <c r="A24" s="51"/>
      <c r="B24" s="52"/>
      <c r="C24" s="52"/>
      <c r="D24" s="52"/>
      <c r="E24" s="52"/>
      <c r="F24" s="52"/>
      <c r="G24" s="52"/>
      <c r="H24" s="52"/>
      <c r="I24" s="52"/>
      <c r="J24" s="53"/>
    </row>
    <row r="25" spans="1:10" x14ac:dyDescent="0.25">
      <c r="A25" s="51"/>
      <c r="B25" s="52"/>
      <c r="C25" s="52"/>
      <c r="D25" s="52"/>
      <c r="E25" s="52"/>
      <c r="F25" s="52"/>
      <c r="G25" s="52"/>
      <c r="H25" s="52"/>
      <c r="I25" s="52"/>
      <c r="J25" s="53"/>
    </row>
    <row r="26" spans="1:10" x14ac:dyDescent="0.25">
      <c r="A26" s="51"/>
      <c r="B26" s="52"/>
      <c r="C26" s="52"/>
      <c r="D26" s="52"/>
      <c r="E26" s="52"/>
      <c r="F26" s="52"/>
      <c r="G26" s="52"/>
      <c r="H26" s="52"/>
      <c r="I26" s="52"/>
      <c r="J26" s="53"/>
    </row>
    <row r="27" spans="1:10" x14ac:dyDescent="0.25">
      <c r="A27" s="51"/>
      <c r="B27" s="52"/>
      <c r="C27" s="52"/>
      <c r="D27" s="52"/>
      <c r="E27" s="52"/>
      <c r="F27" s="52"/>
      <c r="G27" s="52"/>
      <c r="H27" s="52"/>
      <c r="I27" s="52"/>
      <c r="J27" s="53"/>
    </row>
    <row r="28" spans="1:10" x14ac:dyDescent="0.25">
      <c r="A28" s="51"/>
      <c r="B28" s="52"/>
      <c r="C28" s="52"/>
      <c r="D28" s="52"/>
      <c r="E28" s="52"/>
      <c r="F28" s="52"/>
      <c r="G28" s="52"/>
      <c r="H28" s="52"/>
      <c r="I28" s="52"/>
      <c r="J28" s="53"/>
    </row>
    <row r="29" spans="1:10" x14ac:dyDescent="0.25">
      <c r="A29" s="51"/>
      <c r="B29" s="52"/>
      <c r="C29" s="52"/>
      <c r="D29" s="52"/>
      <c r="E29" s="52"/>
      <c r="F29" s="52"/>
      <c r="G29" s="52"/>
      <c r="H29" s="52"/>
      <c r="I29" s="52"/>
      <c r="J29" s="53"/>
    </row>
    <row r="30" spans="1:10" x14ac:dyDescent="0.25">
      <c r="A30" s="51"/>
      <c r="B30" s="52"/>
      <c r="C30" s="52"/>
      <c r="D30" s="52"/>
      <c r="E30" s="52"/>
      <c r="F30" s="52"/>
      <c r="G30" s="52"/>
      <c r="H30" s="52"/>
      <c r="I30" s="52"/>
      <c r="J30" s="53"/>
    </row>
    <row r="31" spans="1:10" x14ac:dyDescent="0.25">
      <c r="A31" s="51"/>
      <c r="B31" s="52"/>
      <c r="C31" s="52"/>
      <c r="D31" s="52"/>
      <c r="E31" s="52"/>
      <c r="F31" s="52"/>
      <c r="G31" s="52"/>
      <c r="H31" s="52"/>
      <c r="I31" s="52"/>
      <c r="J31" s="53"/>
    </row>
    <row r="32" spans="1:10" x14ac:dyDescent="0.25">
      <c r="A32" s="51"/>
      <c r="B32" s="52"/>
      <c r="C32" s="52"/>
      <c r="D32" s="52"/>
      <c r="E32" s="52"/>
      <c r="F32" s="52"/>
      <c r="G32" s="52"/>
      <c r="H32" s="52"/>
      <c r="I32" s="52"/>
      <c r="J32" s="53"/>
    </row>
    <row r="33" spans="1:10" x14ac:dyDescent="0.25">
      <c r="A33" s="51"/>
      <c r="B33" s="52"/>
      <c r="C33" s="52"/>
      <c r="D33" s="52"/>
      <c r="E33" s="52"/>
      <c r="F33" s="52"/>
      <c r="G33" s="52"/>
      <c r="H33" s="52"/>
      <c r="I33" s="52"/>
      <c r="J33" s="53"/>
    </row>
    <row r="34" spans="1:10" x14ac:dyDescent="0.25">
      <c r="A34" s="51"/>
      <c r="B34" s="52"/>
      <c r="C34" s="52"/>
      <c r="D34" s="52"/>
      <c r="E34" s="52"/>
      <c r="F34" s="52"/>
      <c r="G34" s="52"/>
      <c r="H34" s="52"/>
      <c r="I34" s="52"/>
      <c r="J34" s="53"/>
    </row>
    <row r="35" spans="1:10" x14ac:dyDescent="0.25">
      <c r="A35" s="51"/>
      <c r="B35" s="52"/>
      <c r="C35" s="52"/>
      <c r="D35" s="52"/>
      <c r="E35" s="52"/>
      <c r="F35" s="52"/>
      <c r="G35" s="52"/>
      <c r="H35" s="52"/>
      <c r="I35" s="52"/>
      <c r="J35" s="53"/>
    </row>
    <row r="36" spans="1:10" x14ac:dyDescent="0.25">
      <c r="A36" s="51"/>
      <c r="B36" s="52"/>
      <c r="C36" s="52"/>
      <c r="D36" s="52"/>
      <c r="E36" s="52"/>
      <c r="F36" s="52"/>
      <c r="G36" s="52"/>
      <c r="H36" s="52"/>
      <c r="I36" s="52"/>
      <c r="J36" s="53"/>
    </row>
    <row r="37" spans="1:10" x14ac:dyDescent="0.25">
      <c r="A37" s="51"/>
      <c r="B37" s="52"/>
      <c r="C37" s="52"/>
      <c r="D37" s="52"/>
      <c r="E37" s="52"/>
      <c r="F37" s="52"/>
      <c r="G37" s="52"/>
      <c r="H37" s="52"/>
      <c r="I37" s="52"/>
      <c r="J37" s="53"/>
    </row>
    <row r="38" spans="1:10" x14ac:dyDescent="0.25">
      <c r="A38" s="51"/>
      <c r="B38" s="52"/>
      <c r="C38" s="52"/>
      <c r="D38" s="52"/>
      <c r="E38" s="52"/>
      <c r="F38" s="52"/>
      <c r="G38" s="52"/>
      <c r="H38" s="52"/>
      <c r="I38" s="52"/>
      <c r="J38" s="53"/>
    </row>
    <row r="39" spans="1:10" ht="18" x14ac:dyDescent="0.25">
      <c r="A39" s="365" t="s">
        <v>318</v>
      </c>
      <c r="B39" s="366"/>
      <c r="C39" s="366"/>
      <c r="D39" s="366"/>
      <c r="E39" s="366"/>
      <c r="F39" s="366"/>
      <c r="G39" s="366"/>
      <c r="H39" s="366"/>
      <c r="I39" s="366"/>
      <c r="J39" s="367"/>
    </row>
    <row r="40" spans="1:10" ht="18" x14ac:dyDescent="0.25">
      <c r="A40" s="365" t="s">
        <v>210</v>
      </c>
      <c r="B40" s="366"/>
      <c r="C40" s="366"/>
      <c r="D40" s="366"/>
      <c r="E40" s="366"/>
      <c r="F40" s="366"/>
      <c r="G40" s="366"/>
      <c r="H40" s="366"/>
      <c r="I40" s="366"/>
      <c r="J40" s="367"/>
    </row>
    <row r="41" spans="1:10" ht="18" x14ac:dyDescent="0.25">
      <c r="A41" s="56"/>
      <c r="B41" s="57"/>
      <c r="C41" s="57"/>
      <c r="D41" s="57"/>
      <c r="E41" s="57"/>
      <c r="F41" s="57"/>
      <c r="G41" s="57"/>
      <c r="H41" s="57"/>
      <c r="I41" s="57"/>
      <c r="J41" s="58"/>
    </row>
    <row r="42" spans="1:10" ht="23.25" customHeight="1" x14ac:dyDescent="0.25">
      <c r="A42" s="51"/>
      <c r="B42" s="52"/>
      <c r="C42" s="52"/>
      <c r="D42" s="52"/>
      <c r="E42" s="52"/>
      <c r="F42" s="52"/>
      <c r="G42" s="52"/>
      <c r="H42" s="52"/>
      <c r="I42" s="52"/>
      <c r="J42" s="53"/>
    </row>
    <row r="43" spans="1:10" ht="13.5" thickBot="1" x14ac:dyDescent="0.3">
      <c r="A43" s="59"/>
      <c r="B43" s="60"/>
      <c r="C43" s="60"/>
      <c r="D43" s="60"/>
      <c r="E43" s="60"/>
      <c r="F43" s="60"/>
      <c r="G43" s="60"/>
      <c r="H43" s="60"/>
      <c r="I43" s="60"/>
      <c r="J43" s="61"/>
    </row>
    <row r="44" spans="1:10" ht="13.5" thickTop="1" x14ac:dyDescent="0.25">
      <c r="A44" s="62"/>
      <c r="B44" s="62"/>
      <c r="C44" s="62"/>
      <c r="D44" s="62"/>
      <c r="E44" s="62"/>
      <c r="F44" s="62"/>
      <c r="G44" s="62"/>
      <c r="H44" s="62"/>
      <c r="I44" s="62"/>
      <c r="J44" s="62"/>
    </row>
    <row r="45" spans="1:10" x14ac:dyDescent="0.25">
      <c r="A45" s="62"/>
      <c r="B45" s="62"/>
      <c r="C45" s="62"/>
      <c r="D45" s="62"/>
      <c r="E45" s="62"/>
      <c r="F45" s="62"/>
      <c r="G45" s="62"/>
      <c r="H45" s="62"/>
      <c r="I45" s="62"/>
      <c r="J45" s="62"/>
    </row>
    <row r="46" spans="1:10" x14ac:dyDescent="0.25">
      <c r="A46" s="62"/>
      <c r="B46" s="62"/>
      <c r="C46" s="62"/>
      <c r="D46" s="62"/>
      <c r="E46" s="62"/>
      <c r="F46" s="62"/>
      <c r="G46" s="62"/>
      <c r="H46" s="62"/>
      <c r="I46" s="62"/>
      <c r="J46" s="62"/>
    </row>
    <row r="47" spans="1:10" x14ac:dyDescent="0.25">
      <c r="A47" s="62"/>
      <c r="B47" s="62"/>
      <c r="C47" s="62"/>
      <c r="D47" s="62"/>
      <c r="E47" s="62"/>
      <c r="F47" s="62"/>
      <c r="G47" s="62"/>
      <c r="H47" s="62"/>
      <c r="I47" s="62"/>
      <c r="J47" s="62"/>
    </row>
    <row r="48" spans="1:10" x14ac:dyDescent="0.25">
      <c r="A48" s="62"/>
      <c r="B48" s="62"/>
      <c r="C48" s="62"/>
      <c r="D48" s="62"/>
      <c r="E48" s="62"/>
      <c r="F48" s="62"/>
      <c r="G48" s="62"/>
      <c r="H48" s="62"/>
      <c r="I48" s="62"/>
      <c r="J48" s="62"/>
    </row>
    <row r="49" spans="1:10" x14ac:dyDescent="0.25">
      <c r="A49" s="62"/>
      <c r="B49" s="62"/>
      <c r="C49" s="62"/>
      <c r="D49" s="62"/>
      <c r="E49" s="62"/>
      <c r="F49" s="62"/>
      <c r="G49" s="62"/>
      <c r="H49" s="62"/>
      <c r="I49" s="62"/>
      <c r="J49" s="62"/>
    </row>
    <row r="50" spans="1:10" x14ac:dyDescent="0.25">
      <c r="A50" s="62"/>
      <c r="B50" s="62"/>
      <c r="C50" s="62"/>
      <c r="D50" s="62"/>
      <c r="E50" s="62"/>
      <c r="F50" s="62"/>
      <c r="G50" s="62"/>
      <c r="H50" s="62"/>
      <c r="I50" s="62"/>
      <c r="J50" s="62"/>
    </row>
    <row r="51" spans="1:10" x14ac:dyDescent="0.25">
      <c r="A51" s="62"/>
      <c r="B51" s="62"/>
      <c r="C51" s="62"/>
      <c r="D51" s="62"/>
      <c r="E51" s="62"/>
      <c r="F51" s="62"/>
      <c r="G51" s="62"/>
      <c r="H51" s="62"/>
      <c r="I51" s="62"/>
      <c r="J51" s="62"/>
    </row>
    <row r="52" spans="1:10" x14ac:dyDescent="0.25">
      <c r="A52" s="62"/>
      <c r="B52" s="62"/>
      <c r="C52" s="62"/>
      <c r="D52" s="62"/>
      <c r="E52" s="62"/>
      <c r="F52" s="62"/>
      <c r="G52" s="62"/>
      <c r="H52" s="62"/>
      <c r="I52" s="62"/>
      <c r="J52" s="62"/>
    </row>
  </sheetData>
  <mergeCells count="12">
    <mergeCell ref="A39:J39"/>
    <mergeCell ref="A40:J40"/>
    <mergeCell ref="A8:J8"/>
    <mergeCell ref="A9:J9"/>
    <mergeCell ref="A15:J15"/>
    <mergeCell ref="A16:J16"/>
    <mergeCell ref="F18:J18"/>
    <mergeCell ref="F19:J19"/>
    <mergeCell ref="F22:J22"/>
    <mergeCell ref="F23:J23"/>
    <mergeCell ref="F20:J20"/>
    <mergeCell ref="F21:J21"/>
  </mergeCells>
  <pageMargins left="1.1023622047244095" right="0.9055118110236221" top="0.74803149606299213" bottom="0.74803149606299213" header="0.31496062992125984" footer="0.31496062992125984"/>
  <pageSetup paperSize="9" scale="83" orientation="portrait" cellComments="asDisplayed" horizontalDpi="4294967293" vertic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D19" sqref="D19:E19"/>
    </sheetView>
  </sheetViews>
  <sheetFormatPr defaultColWidth="9.140625" defaultRowHeight="15.75" x14ac:dyDescent="0.25"/>
  <cols>
    <col min="1" max="1" width="9.140625" style="207"/>
    <col min="2" max="2" width="17.28515625" style="207" customWidth="1"/>
    <col min="3" max="3" width="44.5703125" style="207" customWidth="1"/>
    <col min="4" max="4" width="21" style="207" customWidth="1"/>
    <col min="5" max="5" width="44.28515625" style="207" customWidth="1"/>
    <col min="6" max="6" width="9.140625" style="26"/>
    <col min="7" max="7" width="16.5703125" style="26" hidden="1" customWidth="1"/>
    <col min="8" max="8" width="11.140625" style="26" hidden="1" customWidth="1"/>
    <col min="9" max="16384" width="9.140625" style="26"/>
  </cols>
  <sheetData>
    <row r="1" spans="1:8" x14ac:dyDescent="0.25">
      <c r="B1" s="456" t="s">
        <v>66</v>
      </c>
      <c r="C1" s="456"/>
      <c r="D1" s="456"/>
      <c r="E1" s="456"/>
    </row>
    <row r="3" spans="1:8" x14ac:dyDescent="0.25">
      <c r="B3" s="593" t="s">
        <v>0</v>
      </c>
      <c r="C3" s="594"/>
      <c r="D3" s="593" t="s">
        <v>1</v>
      </c>
      <c r="E3" s="594"/>
    </row>
    <row r="4" spans="1:8" x14ac:dyDescent="0.25">
      <c r="B4" s="205" t="s">
        <v>2</v>
      </c>
      <c r="C4" s="218" t="str">
        <f>'tabel 2 SE Menpan'!C4</f>
        <v>Nama Saya, S.Kom, MIT</v>
      </c>
      <c r="D4" s="205" t="s">
        <v>2</v>
      </c>
      <c r="E4" s="218" t="str">
        <f>'tabel 2 SE Menpan'!E4</f>
        <v>Bapak YYY, SH</v>
      </c>
    </row>
    <row r="5" spans="1:8" x14ac:dyDescent="0.25">
      <c r="B5" s="205" t="s">
        <v>3</v>
      </c>
      <c r="C5" s="218" t="str">
        <f>'tabel 2 SE Menpan'!C5</f>
        <v>19811113 201001 2 xxx</v>
      </c>
      <c r="D5" s="205" t="s">
        <v>3</v>
      </c>
      <c r="E5" s="218" t="str">
        <f>'tabel 2 SE Menpan'!E5</f>
        <v>19720806 200012 1 xxx</v>
      </c>
    </row>
    <row r="6" spans="1:8" s="30" customFormat="1" ht="33" customHeight="1" x14ac:dyDescent="0.25">
      <c r="A6" s="209"/>
      <c r="B6" s="206" t="s">
        <v>4</v>
      </c>
      <c r="C6" s="216" t="str">
        <f>'tabel 2 SE Menpan'!C6</f>
        <v>Penata (III/c)</v>
      </c>
      <c r="D6" s="206" t="s">
        <v>4</v>
      </c>
      <c r="E6" s="216" t="str">
        <f>'tabel 2 SE Menpan'!E6</f>
        <v>Pembina Tingkat I (IV/b)</v>
      </c>
    </row>
    <row r="7" spans="1:8" ht="31.5" x14ac:dyDescent="0.25">
      <c r="B7" s="206" t="s">
        <v>5</v>
      </c>
      <c r="C7" s="216" t="str">
        <f>'tabel 2 SE Menpan'!C7</f>
        <v>Kepala Sub Bidang xxx</v>
      </c>
      <c r="D7" s="206" t="s">
        <v>5</v>
      </c>
      <c r="E7" s="216" t="str">
        <f>'tabel 2 SE Menpan'!E7</f>
        <v>Kepala Bidang xxx</v>
      </c>
    </row>
    <row r="8" spans="1:8" x14ac:dyDescent="0.25">
      <c r="B8" s="206" t="s">
        <v>6</v>
      </c>
      <c r="C8" s="216" t="str">
        <f>'tabel 2 SE Menpan'!C8</f>
        <v>Badan Kepegawaian Daerah Provinsi NTT</v>
      </c>
      <c r="D8" s="206" t="s">
        <v>6</v>
      </c>
      <c r="E8" s="216" t="str">
        <f>'tabel 2 SE Menpan'!E8</f>
        <v>Badan Kepegawaian Daerah Provinsi NTT</v>
      </c>
    </row>
    <row r="9" spans="1:8" ht="47.25" x14ac:dyDescent="0.25">
      <c r="B9" s="205" t="s">
        <v>67</v>
      </c>
      <c r="C9" s="595" t="s">
        <v>59</v>
      </c>
      <c r="D9" s="596"/>
      <c r="E9" s="597"/>
    </row>
    <row r="10" spans="1:8" s="29" customFormat="1" ht="20.25" customHeight="1" x14ac:dyDescent="0.25">
      <c r="A10" s="209"/>
      <c r="B10" s="598" t="s">
        <v>68</v>
      </c>
      <c r="C10" s="599"/>
      <c r="D10" s="599"/>
      <c r="E10" s="600"/>
    </row>
    <row r="11" spans="1:8" x14ac:dyDescent="0.25">
      <c r="B11" s="601" t="s">
        <v>69</v>
      </c>
      <c r="C11" s="602"/>
      <c r="D11" s="601" t="s">
        <v>63</v>
      </c>
      <c r="E11" s="602"/>
    </row>
    <row r="12" spans="1:8" x14ac:dyDescent="0.25">
      <c r="B12" s="603" t="s">
        <v>70</v>
      </c>
      <c r="C12" s="604"/>
      <c r="D12" s="605">
        <f>IF('tabel 1 SE Menpan'!D13&lt;=50,(('tabel 1 SE Menpan'!D13/50)*49),IF('tabel 1 SE Menpan'!D13&lt;=60,(50+((19/9)*('tabel 1 SE Menpan'!D13-51))),IF('tabel 1 SE Menpan'!D13&lt;=75,(70+((19/14)*('tabel 1 SE Menpan'!D13-61))),IF('tabel 1 SE Menpan'!D13&lt;=90,(90+((19/14)*('tabel 1 SE Menpan'!D13-76))),IF('tabel 1 SE Menpan'!D13&lt;=99,(110+((10/8)*('tabel 1 SE Menpan'!D13-91))),120)))))</f>
        <v>111</v>
      </c>
      <c r="E12" s="606"/>
    </row>
    <row r="13" spans="1:8" x14ac:dyDescent="0.25">
      <c r="B13" s="603" t="s">
        <v>71</v>
      </c>
      <c r="C13" s="604"/>
      <c r="D13" s="607">
        <f>'tabel 2 SE Menpan'!D15</f>
        <v>97.699999999999989</v>
      </c>
      <c r="E13" s="608"/>
    </row>
    <row r="14" spans="1:8" x14ac:dyDescent="0.25">
      <c r="B14" s="601" t="s">
        <v>72</v>
      </c>
      <c r="C14" s="602"/>
      <c r="D14" s="609">
        <f>D12*(0.5)+D13*(0.5)</f>
        <v>104.35</v>
      </c>
      <c r="E14" s="610"/>
      <c r="G14" s="31">
        <f>D14</f>
        <v>104.35</v>
      </c>
      <c r="H14" s="31">
        <f>'tabel 2 SE Menpan'!D14</f>
        <v>0</v>
      </c>
    </row>
    <row r="15" spans="1:8" x14ac:dyDescent="0.25">
      <c r="B15" s="601" t="s">
        <v>73</v>
      </c>
      <c r="C15" s="602"/>
      <c r="D15" s="601" t="str">
        <f>IF(AND(H15="(Sangat Baik)",H14&gt;=1),"(Sangat Baik)","(Baik)")</f>
        <v>(Baik)</v>
      </c>
      <c r="E15" s="602"/>
      <c r="H15" s="26" t="str">
        <f>IF(D14&lt;=50,"(Sangat Kurang)",IF(D14&lt;=69,"(Kurang)",IF(D14&lt;=89,"(Cukup)",IF(D14&lt;=120,"(Baik)","(Sangat Baik)"))))</f>
        <v>(Baik)</v>
      </c>
    </row>
    <row r="18" spans="2:5" x14ac:dyDescent="0.25">
      <c r="D18" s="469" t="s">
        <v>300</v>
      </c>
      <c r="E18" s="469"/>
    </row>
    <row r="19" spans="2:5" x14ac:dyDescent="0.25">
      <c r="B19" s="469" t="s">
        <v>35</v>
      </c>
      <c r="C19" s="469"/>
      <c r="D19" s="469" t="s">
        <v>56</v>
      </c>
      <c r="E19" s="469"/>
    </row>
    <row r="23" spans="2:5" x14ac:dyDescent="0.25">
      <c r="B23" s="468" t="str">
        <f>C4</f>
        <v>Nama Saya, S.Kom, MIT</v>
      </c>
      <c r="C23" s="468"/>
      <c r="D23" s="468" t="str">
        <f>E4</f>
        <v>Bapak YYY, SH</v>
      </c>
      <c r="E23" s="468"/>
    </row>
    <row r="24" spans="2:5" x14ac:dyDescent="0.25">
      <c r="B24" s="469" t="str">
        <f>"NIP."&amp;C5</f>
        <v>NIP.19811113 201001 2 xxx</v>
      </c>
      <c r="C24" s="469"/>
      <c r="D24" s="469" t="str">
        <f>"NIP."&amp;E5</f>
        <v>NIP.19720806 200012 1 xxx</v>
      </c>
      <c r="E24" s="469"/>
    </row>
  </sheetData>
  <mergeCells count="22">
    <mergeCell ref="B14:C14"/>
    <mergeCell ref="D14:E14"/>
    <mergeCell ref="B24:C24"/>
    <mergeCell ref="D24:E24"/>
    <mergeCell ref="B15:C15"/>
    <mergeCell ref="D15:E15"/>
    <mergeCell ref="D18:E18"/>
    <mergeCell ref="B19:C19"/>
    <mergeCell ref="D19:E19"/>
    <mergeCell ref="B23:C23"/>
    <mergeCell ref="D23:E23"/>
    <mergeCell ref="B11:C11"/>
    <mergeCell ref="D11:E11"/>
    <mergeCell ref="B12:C12"/>
    <mergeCell ref="D12:E12"/>
    <mergeCell ref="B13:C13"/>
    <mergeCell ref="D13:E13"/>
    <mergeCell ref="B1:E1"/>
    <mergeCell ref="B3:C3"/>
    <mergeCell ref="D3:E3"/>
    <mergeCell ref="C9:E9"/>
    <mergeCell ref="B10:E10"/>
  </mergeCells>
  <pageMargins left="0.59055118110236227" right="1.7716535433070868" top="0.59055118110236227" bottom="0.59055118110236227" header="0.31496062992125984" footer="0.39370078740157483"/>
  <pageSetup paperSize="5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topLeftCell="A16" workbookViewId="0">
      <selection activeCell="A48" sqref="A48:D48"/>
    </sheetView>
  </sheetViews>
  <sheetFormatPr defaultColWidth="9.140625" defaultRowHeight="16.5" x14ac:dyDescent="0.3"/>
  <cols>
    <col min="1" max="1" width="5.140625" style="228" customWidth="1"/>
    <col min="2" max="2" width="39.5703125" style="207" customWidth="1"/>
    <col min="3" max="3" width="2.42578125" style="207" customWidth="1"/>
    <col min="4" max="4" width="44.28515625" style="207" customWidth="1"/>
    <col min="5" max="6" width="9.140625" style="40"/>
    <col min="7" max="7" width="12.140625" style="40" customWidth="1"/>
    <col min="8" max="8" width="40.7109375" style="40" hidden="1" customWidth="1"/>
    <col min="9" max="9" width="17" style="40" hidden="1" customWidth="1"/>
    <col min="10" max="10" width="10.5703125" style="40" bestFit="1" customWidth="1"/>
    <col min="11" max="16384" width="9.140625" style="40"/>
  </cols>
  <sheetData>
    <row r="1" spans="1:4" x14ac:dyDescent="0.3">
      <c r="A1" s="456" t="s">
        <v>154</v>
      </c>
      <c r="B1" s="456"/>
      <c r="C1" s="456"/>
      <c r="D1" s="456"/>
    </row>
    <row r="3" spans="1:4" ht="15" customHeight="1" x14ac:dyDescent="0.3">
      <c r="A3" s="611">
        <v>1</v>
      </c>
      <c r="B3" s="466" t="s">
        <v>0</v>
      </c>
      <c r="C3" s="466"/>
      <c r="D3" s="466"/>
    </row>
    <row r="4" spans="1:4" ht="15" customHeight="1" x14ac:dyDescent="0.3">
      <c r="A4" s="611"/>
      <c r="B4" s="277" t="s">
        <v>21</v>
      </c>
      <c r="C4" s="277" t="s">
        <v>84</v>
      </c>
      <c r="D4" s="277" t="str">
        <f>'PERILAKU KERJA'!C5</f>
        <v>Nama Saya, S.Kom, MIT</v>
      </c>
    </row>
    <row r="5" spans="1:4" ht="15" customHeight="1" x14ac:dyDescent="0.3">
      <c r="A5" s="611"/>
      <c r="B5" s="277" t="s">
        <v>3</v>
      </c>
      <c r="C5" s="277" t="s">
        <v>84</v>
      </c>
      <c r="D5" s="277" t="str">
        <f>'PERILAKU KERJA'!C6</f>
        <v>19811113 201001 2 xxx</v>
      </c>
    </row>
    <row r="6" spans="1:4" ht="15" customHeight="1" x14ac:dyDescent="0.3">
      <c r="A6" s="611"/>
      <c r="B6" s="277" t="s">
        <v>155</v>
      </c>
      <c r="C6" s="277" t="s">
        <v>84</v>
      </c>
      <c r="D6" s="277" t="str">
        <f>'PERILAKU KERJA'!C7</f>
        <v>Penata (III/c)</v>
      </c>
    </row>
    <row r="7" spans="1:4" ht="30.75" customHeight="1" x14ac:dyDescent="0.3">
      <c r="A7" s="611"/>
      <c r="B7" s="216" t="s">
        <v>23</v>
      </c>
      <c r="C7" s="216" t="s">
        <v>84</v>
      </c>
      <c r="D7" s="277" t="str">
        <f>'PERILAKU KERJA'!C8</f>
        <v>Kepala Sub Bidang xxx</v>
      </c>
    </row>
    <row r="8" spans="1:4" ht="15" customHeight="1" x14ac:dyDescent="0.3">
      <c r="A8" s="611"/>
      <c r="B8" s="216" t="s">
        <v>24</v>
      </c>
      <c r="C8" s="216" t="s">
        <v>84</v>
      </c>
      <c r="D8" s="277" t="str">
        <f>'PERILAKU KERJA'!C9</f>
        <v>Badan Kepegawaian Daerah Provinsi NTT</v>
      </c>
    </row>
    <row r="9" spans="1:4" ht="15" customHeight="1" x14ac:dyDescent="0.3">
      <c r="A9" s="611">
        <v>2</v>
      </c>
      <c r="B9" s="612" t="s">
        <v>1</v>
      </c>
      <c r="C9" s="613"/>
      <c r="D9" s="614"/>
    </row>
    <row r="10" spans="1:4" ht="15" customHeight="1" x14ac:dyDescent="0.3">
      <c r="A10" s="611"/>
      <c r="B10" s="277" t="s">
        <v>21</v>
      </c>
      <c r="C10" s="277" t="s">
        <v>84</v>
      </c>
      <c r="D10" s="277" t="str">
        <f>'PERILAKU KERJA'!F5</f>
        <v>Bapak YYY, SH</v>
      </c>
    </row>
    <row r="11" spans="1:4" ht="15" customHeight="1" x14ac:dyDescent="0.3">
      <c r="A11" s="611"/>
      <c r="B11" s="277" t="s">
        <v>3</v>
      </c>
      <c r="C11" s="277" t="s">
        <v>84</v>
      </c>
      <c r="D11" s="277" t="str">
        <f>'PERILAKU KERJA'!F6</f>
        <v>19720806 200012 1 xxx</v>
      </c>
    </row>
    <row r="12" spans="1:4" ht="15" customHeight="1" x14ac:dyDescent="0.3">
      <c r="A12" s="611"/>
      <c r="B12" s="277" t="s">
        <v>155</v>
      </c>
      <c r="C12" s="277" t="s">
        <v>84</v>
      </c>
      <c r="D12" s="277" t="str">
        <f>'PERILAKU KERJA'!F7</f>
        <v>Pembina Tingkat I (IV/b)</v>
      </c>
    </row>
    <row r="13" spans="1:4" ht="33.75" customHeight="1" x14ac:dyDescent="0.3">
      <c r="A13" s="611"/>
      <c r="B13" s="277" t="s">
        <v>23</v>
      </c>
      <c r="C13" s="277" t="s">
        <v>84</v>
      </c>
      <c r="D13" s="277" t="str">
        <f>'PERILAKU KERJA'!F8</f>
        <v>Kepala Bidang xxx</v>
      </c>
    </row>
    <row r="14" spans="1:4" ht="15" customHeight="1" x14ac:dyDescent="0.3">
      <c r="A14" s="611"/>
      <c r="B14" s="216" t="s">
        <v>24</v>
      </c>
      <c r="C14" s="277" t="s">
        <v>84</v>
      </c>
      <c r="D14" s="277" t="str">
        <f>'PERILAKU KERJA'!F9</f>
        <v>Badan Kepegawaian Daerah Provinsi NTT</v>
      </c>
    </row>
    <row r="15" spans="1:4" ht="15" customHeight="1" x14ac:dyDescent="0.3">
      <c r="A15" s="611">
        <v>3</v>
      </c>
      <c r="B15" s="612" t="s">
        <v>156</v>
      </c>
      <c r="C15" s="613"/>
      <c r="D15" s="614"/>
    </row>
    <row r="16" spans="1:4" ht="15" customHeight="1" x14ac:dyDescent="0.3">
      <c r="A16" s="611"/>
      <c r="B16" s="277" t="s">
        <v>21</v>
      </c>
      <c r="C16" s="277" t="s">
        <v>84</v>
      </c>
      <c r="D16" s="277" t="str">
        <f>PENILAIAN!K24</f>
        <v>Ibu AAA, S.Kom, MIT</v>
      </c>
    </row>
    <row r="17" spans="1:10" ht="15" customHeight="1" x14ac:dyDescent="0.3">
      <c r="A17" s="611"/>
      <c r="B17" s="277" t="s">
        <v>3</v>
      </c>
      <c r="C17" s="277" t="s">
        <v>84</v>
      </c>
      <c r="D17" s="277" t="str">
        <f>PENILAIAN!K25</f>
        <v>19710707 199703 2 xxx</v>
      </c>
    </row>
    <row r="18" spans="1:10" ht="15" customHeight="1" x14ac:dyDescent="0.3">
      <c r="A18" s="611"/>
      <c r="B18" s="277" t="s">
        <v>155</v>
      </c>
      <c r="C18" s="277" t="s">
        <v>84</v>
      </c>
      <c r="D18" s="277" t="s">
        <v>215</v>
      </c>
    </row>
    <row r="19" spans="1:10" ht="15" customHeight="1" x14ac:dyDescent="0.3">
      <c r="A19" s="611"/>
      <c r="B19" s="277" t="s">
        <v>23</v>
      </c>
      <c r="C19" s="277" t="s">
        <v>84</v>
      </c>
      <c r="D19" s="277" t="s">
        <v>216</v>
      </c>
    </row>
    <row r="20" spans="1:10" ht="15" customHeight="1" x14ac:dyDescent="0.3">
      <c r="A20" s="611"/>
      <c r="B20" s="216" t="s">
        <v>24</v>
      </c>
      <c r="C20" s="216" t="s">
        <v>84</v>
      </c>
      <c r="D20" s="277" t="str">
        <f>D14</f>
        <v>Badan Kepegawaian Daerah Provinsi NTT</v>
      </c>
    </row>
    <row r="21" spans="1:10" ht="15" customHeight="1" x14ac:dyDescent="0.3">
      <c r="A21" s="611">
        <v>4</v>
      </c>
      <c r="B21" s="612" t="s">
        <v>157</v>
      </c>
      <c r="C21" s="613"/>
      <c r="D21" s="614"/>
      <c r="H21" s="40" t="s">
        <v>169</v>
      </c>
      <c r="I21" s="40" t="s">
        <v>170</v>
      </c>
    </row>
    <row r="22" spans="1:10" s="41" customFormat="1" ht="15" customHeight="1" x14ac:dyDescent="0.25">
      <c r="A22" s="611"/>
      <c r="B22" s="218" t="s">
        <v>158</v>
      </c>
      <c r="C22" s="218" t="s">
        <v>84</v>
      </c>
      <c r="D22" s="278">
        <f>AVERAGE(H22:I22)</f>
        <v>106.75</v>
      </c>
      <c r="H22" s="42">
        <f>IF('tabel 1 SE Menpan'!D11&lt;=50,(('tabel 1 SE Menpan'!D11/50)*49),IF('tabel 1 SE Menpan'!D11&lt;=60,(50+((19/9)*('tabel 1 SE Menpan'!D11-51))),IF('tabel 1 SE Menpan'!D11&lt;=75,(70+((19/14)*('tabel 1 SE Menpan'!D11-61))),IF('tabel 1 SE Menpan'!D11&lt;=90,(90+((19/14)*('tabel 1 SE Menpan'!D11-76))),IF('tabel 1 SE Menpan'!D11&lt;=99,(110+((10/8)*('tabel 1 SE Menpan'!D11-91))),120)))))</f>
        <v>112.5</v>
      </c>
      <c r="I22" s="42">
        <f>'tabel 2 SE Menpan'!D11</f>
        <v>101</v>
      </c>
    </row>
    <row r="23" spans="1:10" s="41" customFormat="1" ht="15" customHeight="1" x14ac:dyDescent="0.25">
      <c r="A23" s="611"/>
      <c r="B23" s="218" t="s">
        <v>159</v>
      </c>
      <c r="C23" s="218" t="s">
        <v>84</v>
      </c>
      <c r="D23" s="278">
        <f>AVERAGE(H23:I23)</f>
        <v>99.5</v>
      </c>
      <c r="H23" s="42">
        <f>IF('tabel 1 SE Menpan'!D12&lt;=50,(('tabel 1 SE Menpan'!D12/50)*49),IF('tabel 1 SE Menpan'!D12&lt;=60,(50+((19/9)*('tabel 1 SE Menpan'!D12-51))),IF('tabel 1 SE Menpan'!D12&lt;=75,(70+((19/14)*('tabel 1 SE Menpan'!D12-61))),IF('tabel 1 SE Menpan'!D12&lt;=90,(90+((19/14)*('tabel 1 SE Menpan'!D12-76))),IF('tabel 1 SE Menpan'!D12&lt;=99,(110+((10/8)*('tabel 1 SE Menpan'!D12-91))),120)))))</f>
        <v>109</v>
      </c>
      <c r="I23" s="42">
        <f>'tabel 2 SE Menpan'!D12</f>
        <v>90</v>
      </c>
      <c r="J23" s="42"/>
    </row>
    <row r="24" spans="1:10" s="43" customFormat="1" ht="15" customHeight="1" x14ac:dyDescent="0.25">
      <c r="A24" s="611"/>
      <c r="B24" s="218" t="s">
        <v>160</v>
      </c>
      <c r="C24" s="218" t="s">
        <v>84</v>
      </c>
      <c r="D24" s="278">
        <f>((H22*0.6)+(H23*0.4)+(I22*0.7)+(I23*0.3))/2</f>
        <v>104.39999999999999</v>
      </c>
    </row>
    <row r="25" spans="1:10" s="41" customFormat="1" ht="15" customHeight="1" x14ac:dyDescent="0.25">
      <c r="A25" s="611"/>
      <c r="B25" s="218" t="s">
        <v>161</v>
      </c>
      <c r="C25" s="218" t="s">
        <v>84</v>
      </c>
      <c r="D25" s="278">
        <f>'tabel 2 SE Menpan'!D14:E14</f>
        <v>0</v>
      </c>
      <c r="H25" s="42"/>
    </row>
    <row r="26" spans="1:10" s="41" customFormat="1" ht="15" customHeight="1" x14ac:dyDescent="0.25">
      <c r="A26" s="611"/>
      <c r="B26" s="218" t="s">
        <v>162</v>
      </c>
      <c r="C26" s="218" t="s">
        <v>84</v>
      </c>
      <c r="D26" s="278">
        <f>D24+D25</f>
        <v>104.39999999999999</v>
      </c>
    </row>
    <row r="27" spans="1:10" s="41" customFormat="1" ht="15" customHeight="1" x14ac:dyDescent="0.25">
      <c r="A27" s="611"/>
      <c r="B27" s="218" t="s">
        <v>163</v>
      </c>
      <c r="C27" s="218" t="s">
        <v>84</v>
      </c>
      <c r="D27" s="218" t="str">
        <f>INTEGRASI!D15</f>
        <v>(Baik)</v>
      </c>
    </row>
    <row r="28" spans="1:10" s="43" customFormat="1" ht="15" customHeight="1" x14ac:dyDescent="0.25">
      <c r="A28" s="611"/>
      <c r="B28" s="218" t="s">
        <v>164</v>
      </c>
      <c r="C28" s="218" t="s">
        <v>84</v>
      </c>
      <c r="D28" s="218"/>
    </row>
    <row r="29" spans="1:10" ht="15" customHeight="1" x14ac:dyDescent="0.3">
      <c r="A29" s="611">
        <v>5</v>
      </c>
      <c r="B29" s="612" t="s">
        <v>165</v>
      </c>
      <c r="C29" s="613"/>
      <c r="D29" s="614"/>
    </row>
    <row r="30" spans="1:10" ht="15" customHeight="1" x14ac:dyDescent="0.3">
      <c r="A30" s="611"/>
      <c r="B30" s="465"/>
      <c r="C30" s="465"/>
      <c r="D30" s="465"/>
    </row>
    <row r="31" spans="1:10" ht="15" customHeight="1" x14ac:dyDescent="0.3">
      <c r="A31" s="611">
        <v>6</v>
      </c>
      <c r="B31" s="612" t="s">
        <v>166</v>
      </c>
      <c r="C31" s="613"/>
      <c r="D31" s="614"/>
    </row>
    <row r="32" spans="1:10" ht="15" customHeight="1" x14ac:dyDescent="0.3">
      <c r="A32" s="611"/>
      <c r="B32" s="465"/>
      <c r="C32" s="465"/>
      <c r="D32" s="465"/>
    </row>
    <row r="33" spans="1:4" ht="15" customHeight="1" x14ac:dyDescent="0.3">
      <c r="A33" s="611">
        <v>7</v>
      </c>
      <c r="B33" s="612" t="s">
        <v>171</v>
      </c>
      <c r="C33" s="613"/>
      <c r="D33" s="614"/>
    </row>
    <row r="34" spans="1:4" ht="15" customHeight="1" x14ac:dyDescent="0.3">
      <c r="A34" s="611"/>
      <c r="B34" s="465"/>
      <c r="C34" s="465"/>
      <c r="D34" s="465"/>
    </row>
    <row r="35" spans="1:4" ht="15" customHeight="1" x14ac:dyDescent="0.3">
      <c r="A35" s="611">
        <v>8</v>
      </c>
      <c r="B35" s="612" t="s">
        <v>172</v>
      </c>
      <c r="C35" s="613"/>
      <c r="D35" s="614"/>
    </row>
    <row r="36" spans="1:4" ht="15" customHeight="1" x14ac:dyDescent="0.3">
      <c r="A36" s="611"/>
      <c r="B36" s="465"/>
      <c r="C36" s="465"/>
      <c r="D36" s="465"/>
    </row>
    <row r="37" spans="1:4" ht="15" customHeight="1" x14ac:dyDescent="0.3">
      <c r="A37" s="611">
        <v>9</v>
      </c>
      <c r="B37" s="612" t="s">
        <v>173</v>
      </c>
      <c r="C37" s="613"/>
      <c r="D37" s="614"/>
    </row>
    <row r="38" spans="1:4" ht="15" customHeight="1" x14ac:dyDescent="0.3">
      <c r="A38" s="611"/>
      <c r="B38" s="465"/>
      <c r="C38" s="465"/>
      <c r="D38" s="465"/>
    </row>
    <row r="40" spans="1:4" x14ac:dyDescent="0.3">
      <c r="A40" s="469" t="s">
        <v>298</v>
      </c>
      <c r="B40" s="469"/>
      <c r="C40" s="228"/>
      <c r="D40" s="228" t="s">
        <v>299</v>
      </c>
    </row>
    <row r="41" spans="1:4" x14ac:dyDescent="0.3">
      <c r="A41" s="469" t="s">
        <v>35</v>
      </c>
      <c r="B41" s="469"/>
      <c r="C41" s="228"/>
      <c r="D41" s="228" t="s">
        <v>36</v>
      </c>
    </row>
    <row r="42" spans="1:4" x14ac:dyDescent="0.3">
      <c r="A42" s="469"/>
      <c r="B42" s="469"/>
    </row>
    <row r="43" spans="1:4" x14ac:dyDescent="0.3">
      <c r="A43" s="469"/>
      <c r="B43" s="469"/>
    </row>
    <row r="44" spans="1:4" x14ac:dyDescent="0.3">
      <c r="A44" s="468" t="str">
        <f>D4</f>
        <v>Nama Saya, S.Kom, MIT</v>
      </c>
      <c r="B44" s="468"/>
      <c r="C44" s="279"/>
      <c r="D44" s="280" t="str">
        <f>D10</f>
        <v>Bapak YYY, SH</v>
      </c>
    </row>
    <row r="45" spans="1:4" x14ac:dyDescent="0.3">
      <c r="A45" s="469" t="str">
        <f>"NIP."&amp;D5</f>
        <v>NIP.19811113 201001 2 xxx</v>
      </c>
      <c r="B45" s="469"/>
      <c r="D45" s="228" t="str">
        <f>"NIP."&amp;D11</f>
        <v>NIP.19720806 200012 1 xxx</v>
      </c>
    </row>
    <row r="47" spans="1:4" x14ac:dyDescent="0.3">
      <c r="A47" s="469" t="s">
        <v>339</v>
      </c>
      <c r="B47" s="469"/>
      <c r="C47" s="469"/>
      <c r="D47" s="469"/>
    </row>
    <row r="48" spans="1:4" x14ac:dyDescent="0.3">
      <c r="A48" s="469" t="s">
        <v>174</v>
      </c>
      <c r="B48" s="469"/>
      <c r="C48" s="469"/>
      <c r="D48" s="469"/>
    </row>
    <row r="49" spans="1:4" x14ac:dyDescent="0.3">
      <c r="A49" s="469"/>
      <c r="B49" s="469"/>
      <c r="C49" s="469"/>
      <c r="D49" s="469"/>
    </row>
    <row r="50" spans="1:4" x14ac:dyDescent="0.3">
      <c r="A50" s="469"/>
      <c r="B50" s="469"/>
      <c r="C50" s="469"/>
      <c r="D50" s="469"/>
    </row>
    <row r="51" spans="1:4" x14ac:dyDescent="0.3">
      <c r="A51" s="469"/>
      <c r="B51" s="469"/>
      <c r="C51" s="469"/>
      <c r="D51" s="469"/>
    </row>
    <row r="52" spans="1:4" x14ac:dyDescent="0.3">
      <c r="A52" s="469"/>
      <c r="B52" s="469"/>
      <c r="C52" s="469"/>
      <c r="D52" s="469"/>
    </row>
    <row r="53" spans="1:4" x14ac:dyDescent="0.3">
      <c r="A53" s="468" t="str">
        <f>D16</f>
        <v>Ibu AAA, S.Kom, MIT</v>
      </c>
      <c r="B53" s="468"/>
      <c r="C53" s="468"/>
      <c r="D53" s="468"/>
    </row>
    <row r="54" spans="1:4" x14ac:dyDescent="0.3">
      <c r="A54" s="469" t="str">
        <f>"NIP."&amp;D17</f>
        <v>NIP.19710707 199703 2 xxx</v>
      </c>
      <c r="B54" s="469"/>
      <c r="C54" s="469"/>
      <c r="D54" s="469"/>
    </row>
  </sheetData>
  <mergeCells count="38">
    <mergeCell ref="A43:B43"/>
    <mergeCell ref="A44:B44"/>
    <mergeCell ref="A45:B45"/>
    <mergeCell ref="A47:D47"/>
    <mergeCell ref="A54:D54"/>
    <mergeCell ref="A48:D48"/>
    <mergeCell ref="A49:D49"/>
    <mergeCell ref="A50:D50"/>
    <mergeCell ref="A51:D51"/>
    <mergeCell ref="A52:D52"/>
    <mergeCell ref="A53:D53"/>
    <mergeCell ref="A40:B40"/>
    <mergeCell ref="A41:B41"/>
    <mergeCell ref="A42:B42"/>
    <mergeCell ref="A35:A36"/>
    <mergeCell ref="B35:D35"/>
    <mergeCell ref="B36:D36"/>
    <mergeCell ref="A37:A38"/>
    <mergeCell ref="B37:D37"/>
    <mergeCell ref="B38:D38"/>
    <mergeCell ref="A31:A32"/>
    <mergeCell ref="B31:D31"/>
    <mergeCell ref="B32:D32"/>
    <mergeCell ref="A33:A34"/>
    <mergeCell ref="B33:D33"/>
    <mergeCell ref="B34:D34"/>
    <mergeCell ref="A15:A20"/>
    <mergeCell ref="B15:D15"/>
    <mergeCell ref="A21:A28"/>
    <mergeCell ref="B21:D21"/>
    <mergeCell ref="A29:A30"/>
    <mergeCell ref="B29:D29"/>
    <mergeCell ref="B30:D30"/>
    <mergeCell ref="A1:D1"/>
    <mergeCell ref="A3:A8"/>
    <mergeCell ref="B3:D3"/>
    <mergeCell ref="A9:A14"/>
    <mergeCell ref="B9:D9"/>
  </mergeCells>
  <pageMargins left="0.59055118110236227" right="0.59055118110236227" top="0.59055118110236227" bottom="1.7716535433070868" header="0.31496062992125984" footer="1.4960629921259843"/>
  <pageSetup paperSize="5" scale="9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view="pageBreakPreview" topLeftCell="A25" zoomScale="90" zoomScaleNormal="100" zoomScaleSheetLayoutView="90" workbookViewId="0">
      <selection activeCell="C8" sqref="C8:D8"/>
    </sheetView>
  </sheetViews>
  <sheetFormatPr defaultRowHeight="12.75" x14ac:dyDescent="0.2"/>
  <cols>
    <col min="1" max="1" width="4.7109375" style="82" customWidth="1"/>
    <col min="2" max="2" width="19.7109375" style="106" customWidth="1"/>
    <col min="3" max="3" width="40" style="82" customWidth="1"/>
    <col min="4" max="4" width="6" style="82" customWidth="1"/>
    <col min="5" max="5" width="9" style="82" customWidth="1"/>
    <col min="6" max="6" width="12.85546875" style="82" customWidth="1"/>
    <col min="7" max="7" width="10.42578125" style="82" customWidth="1"/>
    <col min="8" max="8" width="12" style="82" customWidth="1"/>
    <col min="9" max="9" width="6.42578125" style="82" customWidth="1"/>
    <col min="10" max="10" width="8.7109375" style="82" customWidth="1"/>
    <col min="11" max="11" width="18.42578125" style="82" customWidth="1"/>
    <col min="12" max="14" width="9.140625" style="82" customWidth="1"/>
    <col min="15" max="256" width="8.7109375" style="83"/>
    <col min="257" max="257" width="4.7109375" style="83" customWidth="1"/>
    <col min="258" max="258" width="19.7109375" style="83" customWidth="1"/>
    <col min="259" max="259" width="40" style="83" customWidth="1"/>
    <col min="260" max="260" width="6" style="83" customWidth="1"/>
    <col min="261" max="261" width="9" style="83" customWidth="1"/>
    <col min="262" max="262" width="12.85546875" style="83" customWidth="1"/>
    <col min="263" max="263" width="10.42578125" style="83" customWidth="1"/>
    <col min="264" max="264" width="12" style="83" customWidth="1"/>
    <col min="265" max="265" width="6.42578125" style="83" customWidth="1"/>
    <col min="266" max="266" width="8.7109375" style="83" customWidth="1"/>
    <col min="267" max="267" width="18.42578125" style="83" customWidth="1"/>
    <col min="268" max="270" width="9.140625" style="83" customWidth="1"/>
    <col min="271" max="512" width="8.7109375" style="83"/>
    <col min="513" max="513" width="4.7109375" style="83" customWidth="1"/>
    <col min="514" max="514" width="19.7109375" style="83" customWidth="1"/>
    <col min="515" max="515" width="40" style="83" customWidth="1"/>
    <col min="516" max="516" width="6" style="83" customWidth="1"/>
    <col min="517" max="517" width="9" style="83" customWidth="1"/>
    <col min="518" max="518" width="12.85546875" style="83" customWidth="1"/>
    <col min="519" max="519" width="10.42578125" style="83" customWidth="1"/>
    <col min="520" max="520" width="12" style="83" customWidth="1"/>
    <col min="521" max="521" width="6.42578125" style="83" customWidth="1"/>
    <col min="522" max="522" width="8.7109375" style="83" customWidth="1"/>
    <col min="523" max="523" width="18.42578125" style="83" customWidth="1"/>
    <col min="524" max="526" width="9.140625" style="83" customWidth="1"/>
    <col min="527" max="768" width="8.7109375" style="83"/>
    <col min="769" max="769" width="4.7109375" style="83" customWidth="1"/>
    <col min="770" max="770" width="19.7109375" style="83" customWidth="1"/>
    <col min="771" max="771" width="40" style="83" customWidth="1"/>
    <col min="772" max="772" width="6" style="83" customWidth="1"/>
    <col min="773" max="773" width="9" style="83" customWidth="1"/>
    <col min="774" max="774" width="12.85546875" style="83" customWidth="1"/>
    <col min="775" max="775" width="10.42578125" style="83" customWidth="1"/>
    <col min="776" max="776" width="12" style="83" customWidth="1"/>
    <col min="777" max="777" width="6.42578125" style="83" customWidth="1"/>
    <col min="778" max="778" width="8.7109375" style="83" customWidth="1"/>
    <col min="779" max="779" width="18.42578125" style="83" customWidth="1"/>
    <col min="780" max="782" width="9.140625" style="83" customWidth="1"/>
    <col min="783" max="1024" width="8.7109375" style="83"/>
    <col min="1025" max="1025" width="4.7109375" style="83" customWidth="1"/>
    <col min="1026" max="1026" width="19.7109375" style="83" customWidth="1"/>
    <col min="1027" max="1027" width="40" style="83" customWidth="1"/>
    <col min="1028" max="1028" width="6" style="83" customWidth="1"/>
    <col min="1029" max="1029" width="9" style="83" customWidth="1"/>
    <col min="1030" max="1030" width="12.85546875" style="83" customWidth="1"/>
    <col min="1031" max="1031" width="10.42578125" style="83" customWidth="1"/>
    <col min="1032" max="1032" width="12" style="83" customWidth="1"/>
    <col min="1033" max="1033" width="6.42578125" style="83" customWidth="1"/>
    <col min="1034" max="1034" width="8.7109375" style="83" customWidth="1"/>
    <col min="1035" max="1035" width="18.42578125" style="83" customWidth="1"/>
    <col min="1036" max="1038" width="9.140625" style="83" customWidth="1"/>
    <col min="1039" max="1280" width="8.7109375" style="83"/>
    <col min="1281" max="1281" width="4.7109375" style="83" customWidth="1"/>
    <col min="1282" max="1282" width="19.7109375" style="83" customWidth="1"/>
    <col min="1283" max="1283" width="40" style="83" customWidth="1"/>
    <col min="1284" max="1284" width="6" style="83" customWidth="1"/>
    <col min="1285" max="1285" width="9" style="83" customWidth="1"/>
    <col min="1286" max="1286" width="12.85546875" style="83" customWidth="1"/>
    <col min="1287" max="1287" width="10.42578125" style="83" customWidth="1"/>
    <col min="1288" max="1288" width="12" style="83" customWidth="1"/>
    <col min="1289" max="1289" width="6.42578125" style="83" customWidth="1"/>
    <col min="1290" max="1290" width="8.7109375" style="83" customWidth="1"/>
    <col min="1291" max="1291" width="18.42578125" style="83" customWidth="1"/>
    <col min="1292" max="1294" width="9.140625" style="83" customWidth="1"/>
    <col min="1295" max="1536" width="8.7109375" style="83"/>
    <col min="1537" max="1537" width="4.7109375" style="83" customWidth="1"/>
    <col min="1538" max="1538" width="19.7109375" style="83" customWidth="1"/>
    <col min="1539" max="1539" width="40" style="83" customWidth="1"/>
    <col min="1540" max="1540" width="6" style="83" customWidth="1"/>
    <col min="1541" max="1541" width="9" style="83" customWidth="1"/>
    <col min="1542" max="1542" width="12.85546875" style="83" customWidth="1"/>
    <col min="1543" max="1543" width="10.42578125" style="83" customWidth="1"/>
    <col min="1544" max="1544" width="12" style="83" customWidth="1"/>
    <col min="1545" max="1545" width="6.42578125" style="83" customWidth="1"/>
    <col min="1546" max="1546" width="8.7109375" style="83" customWidth="1"/>
    <col min="1547" max="1547" width="18.42578125" style="83" customWidth="1"/>
    <col min="1548" max="1550" width="9.140625" style="83" customWidth="1"/>
    <col min="1551" max="1792" width="8.7109375" style="83"/>
    <col min="1793" max="1793" width="4.7109375" style="83" customWidth="1"/>
    <col min="1794" max="1794" width="19.7109375" style="83" customWidth="1"/>
    <col min="1795" max="1795" width="40" style="83" customWidth="1"/>
    <col min="1796" max="1796" width="6" style="83" customWidth="1"/>
    <col min="1797" max="1797" width="9" style="83" customWidth="1"/>
    <col min="1798" max="1798" width="12.85546875" style="83" customWidth="1"/>
    <col min="1799" max="1799" width="10.42578125" style="83" customWidth="1"/>
    <col min="1800" max="1800" width="12" style="83" customWidth="1"/>
    <col min="1801" max="1801" width="6.42578125" style="83" customWidth="1"/>
    <col min="1802" max="1802" width="8.7109375" style="83" customWidth="1"/>
    <col min="1803" max="1803" width="18.42578125" style="83" customWidth="1"/>
    <col min="1804" max="1806" width="9.140625" style="83" customWidth="1"/>
    <col min="1807" max="2048" width="8.7109375" style="83"/>
    <col min="2049" max="2049" width="4.7109375" style="83" customWidth="1"/>
    <col min="2050" max="2050" width="19.7109375" style="83" customWidth="1"/>
    <col min="2051" max="2051" width="40" style="83" customWidth="1"/>
    <col min="2052" max="2052" width="6" style="83" customWidth="1"/>
    <col min="2053" max="2053" width="9" style="83" customWidth="1"/>
    <col min="2054" max="2054" width="12.85546875" style="83" customWidth="1"/>
    <col min="2055" max="2055" width="10.42578125" style="83" customWidth="1"/>
    <col min="2056" max="2056" width="12" style="83" customWidth="1"/>
    <col min="2057" max="2057" width="6.42578125" style="83" customWidth="1"/>
    <col min="2058" max="2058" width="8.7109375" style="83" customWidth="1"/>
    <col min="2059" max="2059" width="18.42578125" style="83" customWidth="1"/>
    <col min="2060" max="2062" width="9.140625" style="83" customWidth="1"/>
    <col min="2063" max="2304" width="8.7109375" style="83"/>
    <col min="2305" max="2305" width="4.7109375" style="83" customWidth="1"/>
    <col min="2306" max="2306" width="19.7109375" style="83" customWidth="1"/>
    <col min="2307" max="2307" width="40" style="83" customWidth="1"/>
    <col min="2308" max="2308" width="6" style="83" customWidth="1"/>
    <col min="2309" max="2309" width="9" style="83" customWidth="1"/>
    <col min="2310" max="2310" width="12.85546875" style="83" customWidth="1"/>
    <col min="2311" max="2311" width="10.42578125" style="83" customWidth="1"/>
    <col min="2312" max="2312" width="12" style="83" customWidth="1"/>
    <col min="2313" max="2313" width="6.42578125" style="83" customWidth="1"/>
    <col min="2314" max="2314" width="8.7109375" style="83" customWidth="1"/>
    <col min="2315" max="2315" width="18.42578125" style="83" customWidth="1"/>
    <col min="2316" max="2318" width="9.140625" style="83" customWidth="1"/>
    <col min="2319" max="2560" width="8.7109375" style="83"/>
    <col min="2561" max="2561" width="4.7109375" style="83" customWidth="1"/>
    <col min="2562" max="2562" width="19.7109375" style="83" customWidth="1"/>
    <col min="2563" max="2563" width="40" style="83" customWidth="1"/>
    <col min="2564" max="2564" width="6" style="83" customWidth="1"/>
    <col min="2565" max="2565" width="9" style="83" customWidth="1"/>
    <col min="2566" max="2566" width="12.85546875" style="83" customWidth="1"/>
    <col min="2567" max="2567" width="10.42578125" style="83" customWidth="1"/>
    <col min="2568" max="2568" width="12" style="83" customWidth="1"/>
    <col min="2569" max="2569" width="6.42578125" style="83" customWidth="1"/>
    <col min="2570" max="2570" width="8.7109375" style="83" customWidth="1"/>
    <col min="2571" max="2571" width="18.42578125" style="83" customWidth="1"/>
    <col min="2572" max="2574" width="9.140625" style="83" customWidth="1"/>
    <col min="2575" max="2816" width="8.7109375" style="83"/>
    <col min="2817" max="2817" width="4.7109375" style="83" customWidth="1"/>
    <col min="2818" max="2818" width="19.7109375" style="83" customWidth="1"/>
    <col min="2819" max="2819" width="40" style="83" customWidth="1"/>
    <col min="2820" max="2820" width="6" style="83" customWidth="1"/>
    <col min="2821" max="2821" width="9" style="83" customWidth="1"/>
    <col min="2822" max="2822" width="12.85546875" style="83" customWidth="1"/>
    <col min="2823" max="2823" width="10.42578125" style="83" customWidth="1"/>
    <col min="2824" max="2824" width="12" style="83" customWidth="1"/>
    <col min="2825" max="2825" width="6.42578125" style="83" customWidth="1"/>
    <col min="2826" max="2826" width="8.7109375" style="83" customWidth="1"/>
    <col min="2827" max="2827" width="18.42578125" style="83" customWidth="1"/>
    <col min="2828" max="2830" width="9.140625" style="83" customWidth="1"/>
    <col min="2831" max="3072" width="8.7109375" style="83"/>
    <col min="3073" max="3073" width="4.7109375" style="83" customWidth="1"/>
    <col min="3074" max="3074" width="19.7109375" style="83" customWidth="1"/>
    <col min="3075" max="3075" width="40" style="83" customWidth="1"/>
    <col min="3076" max="3076" width="6" style="83" customWidth="1"/>
    <col min="3077" max="3077" width="9" style="83" customWidth="1"/>
    <col min="3078" max="3078" width="12.85546875" style="83" customWidth="1"/>
    <col min="3079" max="3079" width="10.42578125" style="83" customWidth="1"/>
    <col min="3080" max="3080" width="12" style="83" customWidth="1"/>
    <col min="3081" max="3081" width="6.42578125" style="83" customWidth="1"/>
    <col min="3082" max="3082" width="8.7109375" style="83" customWidth="1"/>
    <col min="3083" max="3083" width="18.42578125" style="83" customWidth="1"/>
    <col min="3084" max="3086" width="9.140625" style="83" customWidth="1"/>
    <col min="3087" max="3328" width="8.7109375" style="83"/>
    <col min="3329" max="3329" width="4.7109375" style="83" customWidth="1"/>
    <col min="3330" max="3330" width="19.7109375" style="83" customWidth="1"/>
    <col min="3331" max="3331" width="40" style="83" customWidth="1"/>
    <col min="3332" max="3332" width="6" style="83" customWidth="1"/>
    <col min="3333" max="3333" width="9" style="83" customWidth="1"/>
    <col min="3334" max="3334" width="12.85546875" style="83" customWidth="1"/>
    <col min="3335" max="3335" width="10.42578125" style="83" customWidth="1"/>
    <col min="3336" max="3336" width="12" style="83" customWidth="1"/>
    <col min="3337" max="3337" width="6.42578125" style="83" customWidth="1"/>
    <col min="3338" max="3338" width="8.7109375" style="83" customWidth="1"/>
    <col min="3339" max="3339" width="18.42578125" style="83" customWidth="1"/>
    <col min="3340" max="3342" width="9.140625" style="83" customWidth="1"/>
    <col min="3343" max="3584" width="8.7109375" style="83"/>
    <col min="3585" max="3585" width="4.7109375" style="83" customWidth="1"/>
    <col min="3586" max="3586" width="19.7109375" style="83" customWidth="1"/>
    <col min="3587" max="3587" width="40" style="83" customWidth="1"/>
    <col min="3588" max="3588" width="6" style="83" customWidth="1"/>
    <col min="3589" max="3589" width="9" style="83" customWidth="1"/>
    <col min="3590" max="3590" width="12.85546875" style="83" customWidth="1"/>
    <col min="3591" max="3591" width="10.42578125" style="83" customWidth="1"/>
    <col min="3592" max="3592" width="12" style="83" customWidth="1"/>
    <col min="3593" max="3593" width="6.42578125" style="83" customWidth="1"/>
    <col min="3594" max="3594" width="8.7109375" style="83" customWidth="1"/>
    <col min="3595" max="3595" width="18.42578125" style="83" customWidth="1"/>
    <col min="3596" max="3598" width="9.140625" style="83" customWidth="1"/>
    <col min="3599" max="3840" width="8.7109375" style="83"/>
    <col min="3841" max="3841" width="4.7109375" style="83" customWidth="1"/>
    <col min="3842" max="3842" width="19.7109375" style="83" customWidth="1"/>
    <col min="3843" max="3843" width="40" style="83" customWidth="1"/>
    <col min="3844" max="3844" width="6" style="83" customWidth="1"/>
    <col min="3845" max="3845" width="9" style="83" customWidth="1"/>
    <col min="3846" max="3846" width="12.85546875" style="83" customWidth="1"/>
    <col min="3847" max="3847" width="10.42578125" style="83" customWidth="1"/>
    <col min="3848" max="3848" width="12" style="83" customWidth="1"/>
    <col min="3849" max="3849" width="6.42578125" style="83" customWidth="1"/>
    <col min="3850" max="3850" width="8.7109375" style="83" customWidth="1"/>
    <col min="3851" max="3851" width="18.42578125" style="83" customWidth="1"/>
    <col min="3852" max="3854" width="9.140625" style="83" customWidth="1"/>
    <col min="3855" max="4096" width="8.7109375" style="83"/>
    <col min="4097" max="4097" width="4.7109375" style="83" customWidth="1"/>
    <col min="4098" max="4098" width="19.7109375" style="83" customWidth="1"/>
    <col min="4099" max="4099" width="40" style="83" customWidth="1"/>
    <col min="4100" max="4100" width="6" style="83" customWidth="1"/>
    <col min="4101" max="4101" width="9" style="83" customWidth="1"/>
    <col min="4102" max="4102" width="12.85546875" style="83" customWidth="1"/>
    <col min="4103" max="4103" width="10.42578125" style="83" customWidth="1"/>
    <col min="4104" max="4104" width="12" style="83" customWidth="1"/>
    <col min="4105" max="4105" width="6.42578125" style="83" customWidth="1"/>
    <col min="4106" max="4106" width="8.7109375" style="83" customWidth="1"/>
    <col min="4107" max="4107" width="18.42578125" style="83" customWidth="1"/>
    <col min="4108" max="4110" width="9.140625" style="83" customWidth="1"/>
    <col min="4111" max="4352" width="8.7109375" style="83"/>
    <col min="4353" max="4353" width="4.7109375" style="83" customWidth="1"/>
    <col min="4354" max="4354" width="19.7109375" style="83" customWidth="1"/>
    <col min="4355" max="4355" width="40" style="83" customWidth="1"/>
    <col min="4356" max="4356" width="6" style="83" customWidth="1"/>
    <col min="4357" max="4357" width="9" style="83" customWidth="1"/>
    <col min="4358" max="4358" width="12.85546875" style="83" customWidth="1"/>
    <col min="4359" max="4359" width="10.42578125" style="83" customWidth="1"/>
    <col min="4360" max="4360" width="12" style="83" customWidth="1"/>
    <col min="4361" max="4361" width="6.42578125" style="83" customWidth="1"/>
    <col min="4362" max="4362" width="8.7109375" style="83" customWidth="1"/>
    <col min="4363" max="4363" width="18.42578125" style="83" customWidth="1"/>
    <col min="4364" max="4366" width="9.140625" style="83" customWidth="1"/>
    <col min="4367" max="4608" width="8.7109375" style="83"/>
    <col min="4609" max="4609" width="4.7109375" style="83" customWidth="1"/>
    <col min="4610" max="4610" width="19.7109375" style="83" customWidth="1"/>
    <col min="4611" max="4611" width="40" style="83" customWidth="1"/>
    <col min="4612" max="4612" width="6" style="83" customWidth="1"/>
    <col min="4613" max="4613" width="9" style="83" customWidth="1"/>
    <col min="4614" max="4614" width="12.85546875" style="83" customWidth="1"/>
    <col min="4615" max="4615" width="10.42578125" style="83" customWidth="1"/>
    <col min="4616" max="4616" width="12" style="83" customWidth="1"/>
    <col min="4617" max="4617" width="6.42578125" style="83" customWidth="1"/>
    <col min="4618" max="4618" width="8.7109375" style="83" customWidth="1"/>
    <col min="4619" max="4619" width="18.42578125" style="83" customWidth="1"/>
    <col min="4620" max="4622" width="9.140625" style="83" customWidth="1"/>
    <col min="4623" max="4864" width="8.7109375" style="83"/>
    <col min="4865" max="4865" width="4.7109375" style="83" customWidth="1"/>
    <col min="4866" max="4866" width="19.7109375" style="83" customWidth="1"/>
    <col min="4867" max="4867" width="40" style="83" customWidth="1"/>
    <col min="4868" max="4868" width="6" style="83" customWidth="1"/>
    <col min="4869" max="4869" width="9" style="83" customWidth="1"/>
    <col min="4870" max="4870" width="12.85546875" style="83" customWidth="1"/>
    <col min="4871" max="4871" width="10.42578125" style="83" customWidth="1"/>
    <col min="4872" max="4872" width="12" style="83" customWidth="1"/>
    <col min="4873" max="4873" width="6.42578125" style="83" customWidth="1"/>
    <col min="4874" max="4874" width="8.7109375" style="83" customWidth="1"/>
    <col min="4875" max="4875" width="18.42578125" style="83" customWidth="1"/>
    <col min="4876" max="4878" width="9.140625" style="83" customWidth="1"/>
    <col min="4879" max="5120" width="8.7109375" style="83"/>
    <col min="5121" max="5121" width="4.7109375" style="83" customWidth="1"/>
    <col min="5122" max="5122" width="19.7109375" style="83" customWidth="1"/>
    <col min="5123" max="5123" width="40" style="83" customWidth="1"/>
    <col min="5124" max="5124" width="6" style="83" customWidth="1"/>
    <col min="5125" max="5125" width="9" style="83" customWidth="1"/>
    <col min="5126" max="5126" width="12.85546875" style="83" customWidth="1"/>
    <col min="5127" max="5127" width="10.42578125" style="83" customWidth="1"/>
    <col min="5128" max="5128" width="12" style="83" customWidth="1"/>
    <col min="5129" max="5129" width="6.42578125" style="83" customWidth="1"/>
    <col min="5130" max="5130" width="8.7109375" style="83" customWidth="1"/>
    <col min="5131" max="5131" width="18.42578125" style="83" customWidth="1"/>
    <col min="5132" max="5134" width="9.140625" style="83" customWidth="1"/>
    <col min="5135" max="5376" width="8.7109375" style="83"/>
    <col min="5377" max="5377" width="4.7109375" style="83" customWidth="1"/>
    <col min="5378" max="5378" width="19.7109375" style="83" customWidth="1"/>
    <col min="5379" max="5379" width="40" style="83" customWidth="1"/>
    <col min="5380" max="5380" width="6" style="83" customWidth="1"/>
    <col min="5381" max="5381" width="9" style="83" customWidth="1"/>
    <col min="5382" max="5382" width="12.85546875" style="83" customWidth="1"/>
    <col min="5383" max="5383" width="10.42578125" style="83" customWidth="1"/>
    <col min="5384" max="5384" width="12" style="83" customWidth="1"/>
    <col min="5385" max="5385" width="6.42578125" style="83" customWidth="1"/>
    <col min="5386" max="5386" width="8.7109375" style="83" customWidth="1"/>
    <col min="5387" max="5387" width="18.42578125" style="83" customWidth="1"/>
    <col min="5388" max="5390" width="9.140625" style="83" customWidth="1"/>
    <col min="5391" max="5632" width="8.7109375" style="83"/>
    <col min="5633" max="5633" width="4.7109375" style="83" customWidth="1"/>
    <col min="5634" max="5634" width="19.7109375" style="83" customWidth="1"/>
    <col min="5635" max="5635" width="40" style="83" customWidth="1"/>
    <col min="5636" max="5636" width="6" style="83" customWidth="1"/>
    <col min="5637" max="5637" width="9" style="83" customWidth="1"/>
    <col min="5638" max="5638" width="12.85546875" style="83" customWidth="1"/>
    <col min="5639" max="5639" width="10.42578125" style="83" customWidth="1"/>
    <col min="5640" max="5640" width="12" style="83" customWidth="1"/>
    <col min="5641" max="5641" width="6.42578125" style="83" customWidth="1"/>
    <col min="5642" max="5642" width="8.7109375" style="83" customWidth="1"/>
    <col min="5643" max="5643" width="18.42578125" style="83" customWidth="1"/>
    <col min="5644" max="5646" width="9.140625" style="83" customWidth="1"/>
    <col min="5647" max="5888" width="8.7109375" style="83"/>
    <col min="5889" max="5889" width="4.7109375" style="83" customWidth="1"/>
    <col min="5890" max="5890" width="19.7109375" style="83" customWidth="1"/>
    <col min="5891" max="5891" width="40" style="83" customWidth="1"/>
    <col min="5892" max="5892" width="6" style="83" customWidth="1"/>
    <col min="5893" max="5893" width="9" style="83" customWidth="1"/>
    <col min="5894" max="5894" width="12.85546875" style="83" customWidth="1"/>
    <col min="5895" max="5895" width="10.42578125" style="83" customWidth="1"/>
    <col min="5896" max="5896" width="12" style="83" customWidth="1"/>
    <col min="5897" max="5897" width="6.42578125" style="83" customWidth="1"/>
    <col min="5898" max="5898" width="8.7109375" style="83" customWidth="1"/>
    <col min="5899" max="5899" width="18.42578125" style="83" customWidth="1"/>
    <col min="5900" max="5902" width="9.140625" style="83" customWidth="1"/>
    <col min="5903" max="6144" width="8.7109375" style="83"/>
    <col min="6145" max="6145" width="4.7109375" style="83" customWidth="1"/>
    <col min="6146" max="6146" width="19.7109375" style="83" customWidth="1"/>
    <col min="6147" max="6147" width="40" style="83" customWidth="1"/>
    <col min="6148" max="6148" width="6" style="83" customWidth="1"/>
    <col min="6149" max="6149" width="9" style="83" customWidth="1"/>
    <col min="6150" max="6150" width="12.85546875" style="83" customWidth="1"/>
    <col min="6151" max="6151" width="10.42578125" style="83" customWidth="1"/>
    <col min="6152" max="6152" width="12" style="83" customWidth="1"/>
    <col min="6153" max="6153" width="6.42578125" style="83" customWidth="1"/>
    <col min="6154" max="6154" width="8.7109375" style="83" customWidth="1"/>
    <col min="6155" max="6155" width="18.42578125" style="83" customWidth="1"/>
    <col min="6156" max="6158" width="9.140625" style="83" customWidth="1"/>
    <col min="6159" max="6400" width="8.7109375" style="83"/>
    <col min="6401" max="6401" width="4.7109375" style="83" customWidth="1"/>
    <col min="6402" max="6402" width="19.7109375" style="83" customWidth="1"/>
    <col min="6403" max="6403" width="40" style="83" customWidth="1"/>
    <col min="6404" max="6404" width="6" style="83" customWidth="1"/>
    <col min="6405" max="6405" width="9" style="83" customWidth="1"/>
    <col min="6406" max="6406" width="12.85546875" style="83" customWidth="1"/>
    <col min="6407" max="6407" width="10.42578125" style="83" customWidth="1"/>
    <col min="6408" max="6408" width="12" style="83" customWidth="1"/>
    <col min="6409" max="6409" width="6.42578125" style="83" customWidth="1"/>
    <col min="6410" max="6410" width="8.7109375" style="83" customWidth="1"/>
    <col min="6411" max="6411" width="18.42578125" style="83" customWidth="1"/>
    <col min="6412" max="6414" width="9.140625" style="83" customWidth="1"/>
    <col min="6415" max="6656" width="8.7109375" style="83"/>
    <col min="6657" max="6657" width="4.7109375" style="83" customWidth="1"/>
    <col min="6658" max="6658" width="19.7109375" style="83" customWidth="1"/>
    <col min="6659" max="6659" width="40" style="83" customWidth="1"/>
    <col min="6660" max="6660" width="6" style="83" customWidth="1"/>
    <col min="6661" max="6661" width="9" style="83" customWidth="1"/>
    <col min="6662" max="6662" width="12.85546875" style="83" customWidth="1"/>
    <col min="6663" max="6663" width="10.42578125" style="83" customWidth="1"/>
    <col min="6664" max="6664" width="12" style="83" customWidth="1"/>
    <col min="6665" max="6665" width="6.42578125" style="83" customWidth="1"/>
    <col min="6666" max="6666" width="8.7109375" style="83" customWidth="1"/>
    <col min="6667" max="6667" width="18.42578125" style="83" customWidth="1"/>
    <col min="6668" max="6670" width="9.140625" style="83" customWidth="1"/>
    <col min="6671" max="6912" width="8.7109375" style="83"/>
    <col min="6913" max="6913" width="4.7109375" style="83" customWidth="1"/>
    <col min="6914" max="6914" width="19.7109375" style="83" customWidth="1"/>
    <col min="6915" max="6915" width="40" style="83" customWidth="1"/>
    <col min="6916" max="6916" width="6" style="83" customWidth="1"/>
    <col min="6917" max="6917" width="9" style="83" customWidth="1"/>
    <col min="6918" max="6918" width="12.85546875" style="83" customWidth="1"/>
    <col min="6919" max="6919" width="10.42578125" style="83" customWidth="1"/>
    <col min="6920" max="6920" width="12" style="83" customWidth="1"/>
    <col min="6921" max="6921" width="6.42578125" style="83" customWidth="1"/>
    <col min="6922" max="6922" width="8.7109375" style="83" customWidth="1"/>
    <col min="6923" max="6923" width="18.42578125" style="83" customWidth="1"/>
    <col min="6924" max="6926" width="9.140625" style="83" customWidth="1"/>
    <col min="6927" max="7168" width="8.7109375" style="83"/>
    <col min="7169" max="7169" width="4.7109375" style="83" customWidth="1"/>
    <col min="7170" max="7170" width="19.7109375" style="83" customWidth="1"/>
    <col min="7171" max="7171" width="40" style="83" customWidth="1"/>
    <col min="7172" max="7172" width="6" style="83" customWidth="1"/>
    <col min="7173" max="7173" width="9" style="83" customWidth="1"/>
    <col min="7174" max="7174" width="12.85546875" style="83" customWidth="1"/>
    <col min="7175" max="7175" width="10.42578125" style="83" customWidth="1"/>
    <col min="7176" max="7176" width="12" style="83" customWidth="1"/>
    <col min="7177" max="7177" width="6.42578125" style="83" customWidth="1"/>
    <col min="7178" max="7178" width="8.7109375" style="83" customWidth="1"/>
    <col min="7179" max="7179" width="18.42578125" style="83" customWidth="1"/>
    <col min="7180" max="7182" width="9.140625" style="83" customWidth="1"/>
    <col min="7183" max="7424" width="8.7109375" style="83"/>
    <col min="7425" max="7425" width="4.7109375" style="83" customWidth="1"/>
    <col min="7426" max="7426" width="19.7109375" style="83" customWidth="1"/>
    <col min="7427" max="7427" width="40" style="83" customWidth="1"/>
    <col min="7428" max="7428" width="6" style="83" customWidth="1"/>
    <col min="7429" max="7429" width="9" style="83" customWidth="1"/>
    <col min="7430" max="7430" width="12.85546875" style="83" customWidth="1"/>
    <col min="7431" max="7431" width="10.42578125" style="83" customWidth="1"/>
    <col min="7432" max="7432" width="12" style="83" customWidth="1"/>
    <col min="7433" max="7433" width="6.42578125" style="83" customWidth="1"/>
    <col min="7434" max="7434" width="8.7109375" style="83" customWidth="1"/>
    <col min="7435" max="7435" width="18.42578125" style="83" customWidth="1"/>
    <col min="7436" max="7438" width="9.140625" style="83" customWidth="1"/>
    <col min="7439" max="7680" width="8.7109375" style="83"/>
    <col min="7681" max="7681" width="4.7109375" style="83" customWidth="1"/>
    <col min="7682" max="7682" width="19.7109375" style="83" customWidth="1"/>
    <col min="7683" max="7683" width="40" style="83" customWidth="1"/>
    <col min="7684" max="7684" width="6" style="83" customWidth="1"/>
    <col min="7685" max="7685" width="9" style="83" customWidth="1"/>
    <col min="7686" max="7686" width="12.85546875" style="83" customWidth="1"/>
    <col min="7687" max="7687" width="10.42578125" style="83" customWidth="1"/>
    <col min="7688" max="7688" width="12" style="83" customWidth="1"/>
    <col min="7689" max="7689" width="6.42578125" style="83" customWidth="1"/>
    <col min="7690" max="7690" width="8.7109375" style="83" customWidth="1"/>
    <col min="7691" max="7691" width="18.42578125" style="83" customWidth="1"/>
    <col min="7692" max="7694" width="9.140625" style="83" customWidth="1"/>
    <col min="7695" max="7936" width="8.7109375" style="83"/>
    <col min="7937" max="7937" width="4.7109375" style="83" customWidth="1"/>
    <col min="7938" max="7938" width="19.7109375" style="83" customWidth="1"/>
    <col min="7939" max="7939" width="40" style="83" customWidth="1"/>
    <col min="7940" max="7940" width="6" style="83" customWidth="1"/>
    <col min="7941" max="7941" width="9" style="83" customWidth="1"/>
    <col min="7942" max="7942" width="12.85546875" style="83" customWidth="1"/>
    <col min="7943" max="7943" width="10.42578125" style="83" customWidth="1"/>
    <col min="7944" max="7944" width="12" style="83" customWidth="1"/>
    <col min="7945" max="7945" width="6.42578125" style="83" customWidth="1"/>
    <col min="7946" max="7946" width="8.7109375" style="83" customWidth="1"/>
    <col min="7947" max="7947" width="18.42578125" style="83" customWidth="1"/>
    <col min="7948" max="7950" width="9.140625" style="83" customWidth="1"/>
    <col min="7951" max="8192" width="8.7109375" style="83"/>
    <col min="8193" max="8193" width="4.7109375" style="83" customWidth="1"/>
    <col min="8194" max="8194" width="19.7109375" style="83" customWidth="1"/>
    <col min="8195" max="8195" width="40" style="83" customWidth="1"/>
    <col min="8196" max="8196" width="6" style="83" customWidth="1"/>
    <col min="8197" max="8197" width="9" style="83" customWidth="1"/>
    <col min="8198" max="8198" width="12.85546875" style="83" customWidth="1"/>
    <col min="8199" max="8199" width="10.42578125" style="83" customWidth="1"/>
    <col min="8200" max="8200" width="12" style="83" customWidth="1"/>
    <col min="8201" max="8201" width="6.42578125" style="83" customWidth="1"/>
    <col min="8202" max="8202" width="8.7109375" style="83" customWidth="1"/>
    <col min="8203" max="8203" width="18.42578125" style="83" customWidth="1"/>
    <col min="8204" max="8206" width="9.140625" style="83" customWidth="1"/>
    <col min="8207" max="8448" width="8.7109375" style="83"/>
    <col min="8449" max="8449" width="4.7109375" style="83" customWidth="1"/>
    <col min="8450" max="8450" width="19.7109375" style="83" customWidth="1"/>
    <col min="8451" max="8451" width="40" style="83" customWidth="1"/>
    <col min="8452" max="8452" width="6" style="83" customWidth="1"/>
    <col min="8453" max="8453" width="9" style="83" customWidth="1"/>
    <col min="8454" max="8454" width="12.85546875" style="83" customWidth="1"/>
    <col min="8455" max="8455" width="10.42578125" style="83" customWidth="1"/>
    <col min="8456" max="8456" width="12" style="83" customWidth="1"/>
    <col min="8457" max="8457" width="6.42578125" style="83" customWidth="1"/>
    <col min="8458" max="8458" width="8.7109375" style="83" customWidth="1"/>
    <col min="8459" max="8459" width="18.42578125" style="83" customWidth="1"/>
    <col min="8460" max="8462" width="9.140625" style="83" customWidth="1"/>
    <col min="8463" max="8704" width="8.7109375" style="83"/>
    <col min="8705" max="8705" width="4.7109375" style="83" customWidth="1"/>
    <col min="8706" max="8706" width="19.7109375" style="83" customWidth="1"/>
    <col min="8707" max="8707" width="40" style="83" customWidth="1"/>
    <col min="8708" max="8708" width="6" style="83" customWidth="1"/>
    <col min="8709" max="8709" width="9" style="83" customWidth="1"/>
    <col min="8710" max="8710" width="12.85546875" style="83" customWidth="1"/>
    <col min="8711" max="8711" width="10.42578125" style="83" customWidth="1"/>
    <col min="8712" max="8712" width="12" style="83" customWidth="1"/>
    <col min="8713" max="8713" width="6.42578125" style="83" customWidth="1"/>
    <col min="8714" max="8714" width="8.7109375" style="83" customWidth="1"/>
    <col min="8715" max="8715" width="18.42578125" style="83" customWidth="1"/>
    <col min="8716" max="8718" width="9.140625" style="83" customWidth="1"/>
    <col min="8719" max="8960" width="8.7109375" style="83"/>
    <col min="8961" max="8961" width="4.7109375" style="83" customWidth="1"/>
    <col min="8962" max="8962" width="19.7109375" style="83" customWidth="1"/>
    <col min="8963" max="8963" width="40" style="83" customWidth="1"/>
    <col min="8964" max="8964" width="6" style="83" customWidth="1"/>
    <col min="8965" max="8965" width="9" style="83" customWidth="1"/>
    <col min="8966" max="8966" width="12.85546875" style="83" customWidth="1"/>
    <col min="8967" max="8967" width="10.42578125" style="83" customWidth="1"/>
    <col min="8968" max="8968" width="12" style="83" customWidth="1"/>
    <col min="8969" max="8969" width="6.42578125" style="83" customWidth="1"/>
    <col min="8970" max="8970" width="8.7109375" style="83" customWidth="1"/>
    <col min="8971" max="8971" width="18.42578125" style="83" customWidth="1"/>
    <col min="8972" max="8974" width="9.140625" style="83" customWidth="1"/>
    <col min="8975" max="9216" width="8.7109375" style="83"/>
    <col min="9217" max="9217" width="4.7109375" style="83" customWidth="1"/>
    <col min="9218" max="9218" width="19.7109375" style="83" customWidth="1"/>
    <col min="9219" max="9219" width="40" style="83" customWidth="1"/>
    <col min="9220" max="9220" width="6" style="83" customWidth="1"/>
    <col min="9221" max="9221" width="9" style="83" customWidth="1"/>
    <col min="9222" max="9222" width="12.85546875" style="83" customWidth="1"/>
    <col min="9223" max="9223" width="10.42578125" style="83" customWidth="1"/>
    <col min="9224" max="9224" width="12" style="83" customWidth="1"/>
    <col min="9225" max="9225" width="6.42578125" style="83" customWidth="1"/>
    <col min="9226" max="9226" width="8.7109375" style="83" customWidth="1"/>
    <col min="9227" max="9227" width="18.42578125" style="83" customWidth="1"/>
    <col min="9228" max="9230" width="9.140625" style="83" customWidth="1"/>
    <col min="9231" max="9472" width="8.7109375" style="83"/>
    <col min="9473" max="9473" width="4.7109375" style="83" customWidth="1"/>
    <col min="9474" max="9474" width="19.7109375" style="83" customWidth="1"/>
    <col min="9475" max="9475" width="40" style="83" customWidth="1"/>
    <col min="9476" max="9476" width="6" style="83" customWidth="1"/>
    <col min="9477" max="9477" width="9" style="83" customWidth="1"/>
    <col min="9478" max="9478" width="12.85546875" style="83" customWidth="1"/>
    <col min="9479" max="9479" width="10.42578125" style="83" customWidth="1"/>
    <col min="9480" max="9480" width="12" style="83" customWidth="1"/>
    <col min="9481" max="9481" width="6.42578125" style="83" customWidth="1"/>
    <col min="9482" max="9482" width="8.7109375" style="83" customWidth="1"/>
    <col min="9483" max="9483" width="18.42578125" style="83" customWidth="1"/>
    <col min="9484" max="9486" width="9.140625" style="83" customWidth="1"/>
    <col min="9487" max="9728" width="8.7109375" style="83"/>
    <col min="9729" max="9729" width="4.7109375" style="83" customWidth="1"/>
    <col min="9730" max="9730" width="19.7109375" style="83" customWidth="1"/>
    <col min="9731" max="9731" width="40" style="83" customWidth="1"/>
    <col min="9732" max="9732" width="6" style="83" customWidth="1"/>
    <col min="9733" max="9733" width="9" style="83" customWidth="1"/>
    <col min="9734" max="9734" width="12.85546875" style="83" customWidth="1"/>
    <col min="9735" max="9735" width="10.42578125" style="83" customWidth="1"/>
    <col min="9736" max="9736" width="12" style="83" customWidth="1"/>
    <col min="9737" max="9737" width="6.42578125" style="83" customWidth="1"/>
    <col min="9738" max="9738" width="8.7109375" style="83" customWidth="1"/>
    <col min="9739" max="9739" width="18.42578125" style="83" customWidth="1"/>
    <col min="9740" max="9742" width="9.140625" style="83" customWidth="1"/>
    <col min="9743" max="9984" width="8.7109375" style="83"/>
    <col min="9985" max="9985" width="4.7109375" style="83" customWidth="1"/>
    <col min="9986" max="9986" width="19.7109375" style="83" customWidth="1"/>
    <col min="9987" max="9987" width="40" style="83" customWidth="1"/>
    <col min="9988" max="9988" width="6" style="83" customWidth="1"/>
    <col min="9989" max="9989" width="9" style="83" customWidth="1"/>
    <col min="9990" max="9990" width="12.85546875" style="83" customWidth="1"/>
    <col min="9991" max="9991" width="10.42578125" style="83" customWidth="1"/>
    <col min="9992" max="9992" width="12" style="83" customWidth="1"/>
    <col min="9993" max="9993" width="6.42578125" style="83" customWidth="1"/>
    <col min="9994" max="9994" width="8.7109375" style="83" customWidth="1"/>
    <col min="9995" max="9995" width="18.42578125" style="83" customWidth="1"/>
    <col min="9996" max="9998" width="9.140625" style="83" customWidth="1"/>
    <col min="9999" max="10240" width="8.7109375" style="83"/>
    <col min="10241" max="10241" width="4.7109375" style="83" customWidth="1"/>
    <col min="10242" max="10242" width="19.7109375" style="83" customWidth="1"/>
    <col min="10243" max="10243" width="40" style="83" customWidth="1"/>
    <col min="10244" max="10244" width="6" style="83" customWidth="1"/>
    <col min="10245" max="10245" width="9" style="83" customWidth="1"/>
    <col min="10246" max="10246" width="12.85546875" style="83" customWidth="1"/>
    <col min="10247" max="10247" width="10.42578125" style="83" customWidth="1"/>
    <col min="10248" max="10248" width="12" style="83" customWidth="1"/>
    <col min="10249" max="10249" width="6.42578125" style="83" customWidth="1"/>
    <col min="10250" max="10250" width="8.7109375" style="83" customWidth="1"/>
    <col min="10251" max="10251" width="18.42578125" style="83" customWidth="1"/>
    <col min="10252" max="10254" width="9.140625" style="83" customWidth="1"/>
    <col min="10255" max="10496" width="8.7109375" style="83"/>
    <col min="10497" max="10497" width="4.7109375" style="83" customWidth="1"/>
    <col min="10498" max="10498" width="19.7109375" style="83" customWidth="1"/>
    <col min="10499" max="10499" width="40" style="83" customWidth="1"/>
    <col min="10500" max="10500" width="6" style="83" customWidth="1"/>
    <col min="10501" max="10501" width="9" style="83" customWidth="1"/>
    <col min="10502" max="10502" width="12.85546875" style="83" customWidth="1"/>
    <col min="10503" max="10503" width="10.42578125" style="83" customWidth="1"/>
    <col min="10504" max="10504" width="12" style="83" customWidth="1"/>
    <col min="10505" max="10505" width="6.42578125" style="83" customWidth="1"/>
    <col min="10506" max="10506" width="8.7109375" style="83" customWidth="1"/>
    <col min="10507" max="10507" width="18.42578125" style="83" customWidth="1"/>
    <col min="10508" max="10510" width="9.140625" style="83" customWidth="1"/>
    <col min="10511" max="10752" width="8.7109375" style="83"/>
    <col min="10753" max="10753" width="4.7109375" style="83" customWidth="1"/>
    <col min="10754" max="10754" width="19.7109375" style="83" customWidth="1"/>
    <col min="10755" max="10755" width="40" style="83" customWidth="1"/>
    <col min="10756" max="10756" width="6" style="83" customWidth="1"/>
    <col min="10757" max="10757" width="9" style="83" customWidth="1"/>
    <col min="10758" max="10758" width="12.85546875" style="83" customWidth="1"/>
    <col min="10759" max="10759" width="10.42578125" style="83" customWidth="1"/>
    <col min="10760" max="10760" width="12" style="83" customWidth="1"/>
    <col min="10761" max="10761" width="6.42578125" style="83" customWidth="1"/>
    <col min="10762" max="10762" width="8.7109375" style="83" customWidth="1"/>
    <col min="10763" max="10763" width="18.42578125" style="83" customWidth="1"/>
    <col min="10764" max="10766" width="9.140625" style="83" customWidth="1"/>
    <col min="10767" max="11008" width="8.7109375" style="83"/>
    <col min="11009" max="11009" width="4.7109375" style="83" customWidth="1"/>
    <col min="11010" max="11010" width="19.7109375" style="83" customWidth="1"/>
    <col min="11011" max="11011" width="40" style="83" customWidth="1"/>
    <col min="11012" max="11012" width="6" style="83" customWidth="1"/>
    <col min="11013" max="11013" width="9" style="83" customWidth="1"/>
    <col min="11014" max="11014" width="12.85546875" style="83" customWidth="1"/>
    <col min="11015" max="11015" width="10.42578125" style="83" customWidth="1"/>
    <col min="11016" max="11016" width="12" style="83" customWidth="1"/>
    <col min="11017" max="11017" width="6.42578125" style="83" customWidth="1"/>
    <col min="11018" max="11018" width="8.7109375" style="83" customWidth="1"/>
    <col min="11019" max="11019" width="18.42578125" style="83" customWidth="1"/>
    <col min="11020" max="11022" width="9.140625" style="83" customWidth="1"/>
    <col min="11023" max="11264" width="8.7109375" style="83"/>
    <col min="11265" max="11265" width="4.7109375" style="83" customWidth="1"/>
    <col min="11266" max="11266" width="19.7109375" style="83" customWidth="1"/>
    <col min="11267" max="11267" width="40" style="83" customWidth="1"/>
    <col min="11268" max="11268" width="6" style="83" customWidth="1"/>
    <col min="11269" max="11269" width="9" style="83" customWidth="1"/>
    <col min="11270" max="11270" width="12.85546875" style="83" customWidth="1"/>
    <col min="11271" max="11271" width="10.42578125" style="83" customWidth="1"/>
    <col min="11272" max="11272" width="12" style="83" customWidth="1"/>
    <col min="11273" max="11273" width="6.42578125" style="83" customWidth="1"/>
    <col min="11274" max="11274" width="8.7109375" style="83" customWidth="1"/>
    <col min="11275" max="11275" width="18.42578125" style="83" customWidth="1"/>
    <col min="11276" max="11278" width="9.140625" style="83" customWidth="1"/>
    <col min="11279" max="11520" width="8.7109375" style="83"/>
    <col min="11521" max="11521" width="4.7109375" style="83" customWidth="1"/>
    <col min="11522" max="11522" width="19.7109375" style="83" customWidth="1"/>
    <col min="11523" max="11523" width="40" style="83" customWidth="1"/>
    <col min="11524" max="11524" width="6" style="83" customWidth="1"/>
    <col min="11525" max="11525" width="9" style="83" customWidth="1"/>
    <col min="11526" max="11526" width="12.85546875" style="83" customWidth="1"/>
    <col min="11527" max="11527" width="10.42578125" style="83" customWidth="1"/>
    <col min="11528" max="11528" width="12" style="83" customWidth="1"/>
    <col min="11529" max="11529" width="6.42578125" style="83" customWidth="1"/>
    <col min="11530" max="11530" width="8.7109375" style="83" customWidth="1"/>
    <col min="11531" max="11531" width="18.42578125" style="83" customWidth="1"/>
    <col min="11532" max="11534" width="9.140625" style="83" customWidth="1"/>
    <col min="11535" max="11776" width="8.7109375" style="83"/>
    <col min="11777" max="11777" width="4.7109375" style="83" customWidth="1"/>
    <col min="11778" max="11778" width="19.7109375" style="83" customWidth="1"/>
    <col min="11779" max="11779" width="40" style="83" customWidth="1"/>
    <col min="11780" max="11780" width="6" style="83" customWidth="1"/>
    <col min="11781" max="11781" width="9" style="83" customWidth="1"/>
    <col min="11782" max="11782" width="12.85546875" style="83" customWidth="1"/>
    <col min="11783" max="11783" width="10.42578125" style="83" customWidth="1"/>
    <col min="11784" max="11784" width="12" style="83" customWidth="1"/>
    <col min="11785" max="11785" width="6.42578125" style="83" customWidth="1"/>
    <col min="11786" max="11786" width="8.7109375" style="83" customWidth="1"/>
    <col min="11787" max="11787" width="18.42578125" style="83" customWidth="1"/>
    <col min="11788" max="11790" width="9.140625" style="83" customWidth="1"/>
    <col min="11791" max="12032" width="8.7109375" style="83"/>
    <col min="12033" max="12033" width="4.7109375" style="83" customWidth="1"/>
    <col min="12034" max="12034" width="19.7109375" style="83" customWidth="1"/>
    <col min="12035" max="12035" width="40" style="83" customWidth="1"/>
    <col min="12036" max="12036" width="6" style="83" customWidth="1"/>
    <col min="12037" max="12037" width="9" style="83" customWidth="1"/>
    <col min="12038" max="12038" width="12.85546875" style="83" customWidth="1"/>
    <col min="12039" max="12039" width="10.42578125" style="83" customWidth="1"/>
    <col min="12040" max="12040" width="12" style="83" customWidth="1"/>
    <col min="12041" max="12041" width="6.42578125" style="83" customWidth="1"/>
    <col min="12042" max="12042" width="8.7109375" style="83" customWidth="1"/>
    <col min="12043" max="12043" width="18.42578125" style="83" customWidth="1"/>
    <col min="12044" max="12046" width="9.140625" style="83" customWidth="1"/>
    <col min="12047" max="12288" width="8.7109375" style="83"/>
    <col min="12289" max="12289" width="4.7109375" style="83" customWidth="1"/>
    <col min="12290" max="12290" width="19.7109375" style="83" customWidth="1"/>
    <col min="12291" max="12291" width="40" style="83" customWidth="1"/>
    <col min="12292" max="12292" width="6" style="83" customWidth="1"/>
    <col min="12293" max="12293" width="9" style="83" customWidth="1"/>
    <col min="12294" max="12294" width="12.85546875" style="83" customWidth="1"/>
    <col min="12295" max="12295" width="10.42578125" style="83" customWidth="1"/>
    <col min="12296" max="12296" width="12" style="83" customWidth="1"/>
    <col min="12297" max="12297" width="6.42578125" style="83" customWidth="1"/>
    <col min="12298" max="12298" width="8.7109375" style="83" customWidth="1"/>
    <col min="12299" max="12299" width="18.42578125" style="83" customWidth="1"/>
    <col min="12300" max="12302" width="9.140625" style="83" customWidth="1"/>
    <col min="12303" max="12544" width="8.7109375" style="83"/>
    <col min="12545" max="12545" width="4.7109375" style="83" customWidth="1"/>
    <col min="12546" max="12546" width="19.7109375" style="83" customWidth="1"/>
    <col min="12547" max="12547" width="40" style="83" customWidth="1"/>
    <col min="12548" max="12548" width="6" style="83" customWidth="1"/>
    <col min="12549" max="12549" width="9" style="83" customWidth="1"/>
    <col min="12550" max="12550" width="12.85546875" style="83" customWidth="1"/>
    <col min="12551" max="12551" width="10.42578125" style="83" customWidth="1"/>
    <col min="12552" max="12552" width="12" style="83" customWidth="1"/>
    <col min="12553" max="12553" width="6.42578125" style="83" customWidth="1"/>
    <col min="12554" max="12554" width="8.7109375" style="83" customWidth="1"/>
    <col min="12555" max="12555" width="18.42578125" style="83" customWidth="1"/>
    <col min="12556" max="12558" width="9.140625" style="83" customWidth="1"/>
    <col min="12559" max="12800" width="8.7109375" style="83"/>
    <col min="12801" max="12801" width="4.7109375" style="83" customWidth="1"/>
    <col min="12802" max="12802" width="19.7109375" style="83" customWidth="1"/>
    <col min="12803" max="12803" width="40" style="83" customWidth="1"/>
    <col min="12804" max="12804" width="6" style="83" customWidth="1"/>
    <col min="12805" max="12805" width="9" style="83" customWidth="1"/>
    <col min="12806" max="12806" width="12.85546875" style="83" customWidth="1"/>
    <col min="12807" max="12807" width="10.42578125" style="83" customWidth="1"/>
    <col min="12808" max="12808" width="12" style="83" customWidth="1"/>
    <col min="12809" max="12809" width="6.42578125" style="83" customWidth="1"/>
    <col min="12810" max="12810" width="8.7109375" style="83" customWidth="1"/>
    <col min="12811" max="12811" width="18.42578125" style="83" customWidth="1"/>
    <col min="12812" max="12814" width="9.140625" style="83" customWidth="1"/>
    <col min="12815" max="13056" width="8.7109375" style="83"/>
    <col min="13057" max="13057" width="4.7109375" style="83" customWidth="1"/>
    <col min="13058" max="13058" width="19.7109375" style="83" customWidth="1"/>
    <col min="13059" max="13059" width="40" style="83" customWidth="1"/>
    <col min="13060" max="13060" width="6" style="83" customWidth="1"/>
    <col min="13061" max="13061" width="9" style="83" customWidth="1"/>
    <col min="13062" max="13062" width="12.85546875" style="83" customWidth="1"/>
    <col min="13063" max="13063" width="10.42578125" style="83" customWidth="1"/>
    <col min="13064" max="13064" width="12" style="83" customWidth="1"/>
    <col min="13065" max="13065" width="6.42578125" style="83" customWidth="1"/>
    <col min="13066" max="13066" width="8.7109375" style="83" customWidth="1"/>
    <col min="13067" max="13067" width="18.42578125" style="83" customWidth="1"/>
    <col min="13068" max="13070" width="9.140625" style="83" customWidth="1"/>
    <col min="13071" max="13312" width="8.7109375" style="83"/>
    <col min="13313" max="13313" width="4.7109375" style="83" customWidth="1"/>
    <col min="13314" max="13314" width="19.7109375" style="83" customWidth="1"/>
    <col min="13315" max="13315" width="40" style="83" customWidth="1"/>
    <col min="13316" max="13316" width="6" style="83" customWidth="1"/>
    <col min="13317" max="13317" width="9" style="83" customWidth="1"/>
    <col min="13318" max="13318" width="12.85546875" style="83" customWidth="1"/>
    <col min="13319" max="13319" width="10.42578125" style="83" customWidth="1"/>
    <col min="13320" max="13320" width="12" style="83" customWidth="1"/>
    <col min="13321" max="13321" width="6.42578125" style="83" customWidth="1"/>
    <col min="13322" max="13322" width="8.7109375" style="83" customWidth="1"/>
    <col min="13323" max="13323" width="18.42578125" style="83" customWidth="1"/>
    <col min="13324" max="13326" width="9.140625" style="83" customWidth="1"/>
    <col min="13327" max="13568" width="8.7109375" style="83"/>
    <col min="13569" max="13569" width="4.7109375" style="83" customWidth="1"/>
    <col min="13570" max="13570" width="19.7109375" style="83" customWidth="1"/>
    <col min="13571" max="13571" width="40" style="83" customWidth="1"/>
    <col min="13572" max="13572" width="6" style="83" customWidth="1"/>
    <col min="13573" max="13573" width="9" style="83" customWidth="1"/>
    <col min="13574" max="13574" width="12.85546875" style="83" customWidth="1"/>
    <col min="13575" max="13575" width="10.42578125" style="83" customWidth="1"/>
    <col min="13576" max="13576" width="12" style="83" customWidth="1"/>
    <col min="13577" max="13577" width="6.42578125" style="83" customWidth="1"/>
    <col min="13578" max="13578" width="8.7109375" style="83" customWidth="1"/>
    <col min="13579" max="13579" width="18.42578125" style="83" customWidth="1"/>
    <col min="13580" max="13582" width="9.140625" style="83" customWidth="1"/>
    <col min="13583" max="13824" width="8.7109375" style="83"/>
    <col min="13825" max="13825" width="4.7109375" style="83" customWidth="1"/>
    <col min="13826" max="13826" width="19.7109375" style="83" customWidth="1"/>
    <col min="13827" max="13827" width="40" style="83" customWidth="1"/>
    <col min="13828" max="13828" width="6" style="83" customWidth="1"/>
    <col min="13829" max="13829" width="9" style="83" customWidth="1"/>
    <col min="13830" max="13830" width="12.85546875" style="83" customWidth="1"/>
    <col min="13831" max="13831" width="10.42578125" style="83" customWidth="1"/>
    <col min="13832" max="13832" width="12" style="83" customWidth="1"/>
    <col min="13833" max="13833" width="6.42578125" style="83" customWidth="1"/>
    <col min="13834" max="13834" width="8.7109375" style="83" customWidth="1"/>
    <col min="13835" max="13835" width="18.42578125" style="83" customWidth="1"/>
    <col min="13836" max="13838" width="9.140625" style="83" customWidth="1"/>
    <col min="13839" max="14080" width="8.7109375" style="83"/>
    <col min="14081" max="14081" width="4.7109375" style="83" customWidth="1"/>
    <col min="14082" max="14082" width="19.7109375" style="83" customWidth="1"/>
    <col min="14083" max="14083" width="40" style="83" customWidth="1"/>
    <col min="14084" max="14084" width="6" style="83" customWidth="1"/>
    <col min="14085" max="14085" width="9" style="83" customWidth="1"/>
    <col min="14086" max="14086" width="12.85546875" style="83" customWidth="1"/>
    <col min="14087" max="14087" width="10.42578125" style="83" customWidth="1"/>
    <col min="14088" max="14088" width="12" style="83" customWidth="1"/>
    <col min="14089" max="14089" width="6.42578125" style="83" customWidth="1"/>
    <col min="14090" max="14090" width="8.7109375" style="83" customWidth="1"/>
    <col min="14091" max="14091" width="18.42578125" style="83" customWidth="1"/>
    <col min="14092" max="14094" width="9.140625" style="83" customWidth="1"/>
    <col min="14095" max="14336" width="8.7109375" style="83"/>
    <col min="14337" max="14337" width="4.7109375" style="83" customWidth="1"/>
    <col min="14338" max="14338" width="19.7109375" style="83" customWidth="1"/>
    <col min="14339" max="14339" width="40" style="83" customWidth="1"/>
    <col min="14340" max="14340" width="6" style="83" customWidth="1"/>
    <col min="14341" max="14341" width="9" style="83" customWidth="1"/>
    <col min="14342" max="14342" width="12.85546875" style="83" customWidth="1"/>
    <col min="14343" max="14343" width="10.42578125" style="83" customWidth="1"/>
    <col min="14344" max="14344" width="12" style="83" customWidth="1"/>
    <col min="14345" max="14345" width="6.42578125" style="83" customWidth="1"/>
    <col min="14346" max="14346" width="8.7109375" style="83" customWidth="1"/>
    <col min="14347" max="14347" width="18.42578125" style="83" customWidth="1"/>
    <col min="14348" max="14350" width="9.140625" style="83" customWidth="1"/>
    <col min="14351" max="14592" width="8.7109375" style="83"/>
    <col min="14593" max="14593" width="4.7109375" style="83" customWidth="1"/>
    <col min="14594" max="14594" width="19.7109375" style="83" customWidth="1"/>
    <col min="14595" max="14595" width="40" style="83" customWidth="1"/>
    <col min="14596" max="14596" width="6" style="83" customWidth="1"/>
    <col min="14597" max="14597" width="9" style="83" customWidth="1"/>
    <col min="14598" max="14598" width="12.85546875" style="83" customWidth="1"/>
    <col min="14599" max="14599" width="10.42578125" style="83" customWidth="1"/>
    <col min="14600" max="14600" width="12" style="83" customWidth="1"/>
    <col min="14601" max="14601" width="6.42578125" style="83" customWidth="1"/>
    <col min="14602" max="14602" width="8.7109375" style="83" customWidth="1"/>
    <col min="14603" max="14603" width="18.42578125" style="83" customWidth="1"/>
    <col min="14604" max="14606" width="9.140625" style="83" customWidth="1"/>
    <col min="14607" max="14848" width="8.7109375" style="83"/>
    <col min="14849" max="14849" width="4.7109375" style="83" customWidth="1"/>
    <col min="14850" max="14850" width="19.7109375" style="83" customWidth="1"/>
    <col min="14851" max="14851" width="40" style="83" customWidth="1"/>
    <col min="14852" max="14852" width="6" style="83" customWidth="1"/>
    <col min="14853" max="14853" width="9" style="83" customWidth="1"/>
    <col min="14854" max="14854" width="12.85546875" style="83" customWidth="1"/>
    <col min="14855" max="14855" width="10.42578125" style="83" customWidth="1"/>
    <col min="14856" max="14856" width="12" style="83" customWidth="1"/>
    <col min="14857" max="14857" width="6.42578125" style="83" customWidth="1"/>
    <col min="14858" max="14858" width="8.7109375" style="83" customWidth="1"/>
    <col min="14859" max="14859" width="18.42578125" style="83" customWidth="1"/>
    <col min="14860" max="14862" width="9.140625" style="83" customWidth="1"/>
    <col min="14863" max="15104" width="8.7109375" style="83"/>
    <col min="15105" max="15105" width="4.7109375" style="83" customWidth="1"/>
    <col min="15106" max="15106" width="19.7109375" style="83" customWidth="1"/>
    <col min="15107" max="15107" width="40" style="83" customWidth="1"/>
    <col min="15108" max="15108" width="6" style="83" customWidth="1"/>
    <col min="15109" max="15109" width="9" style="83" customWidth="1"/>
    <col min="15110" max="15110" width="12.85546875" style="83" customWidth="1"/>
    <col min="15111" max="15111" width="10.42578125" style="83" customWidth="1"/>
    <col min="15112" max="15112" width="12" style="83" customWidth="1"/>
    <col min="15113" max="15113" width="6.42578125" style="83" customWidth="1"/>
    <col min="15114" max="15114" width="8.7109375" style="83" customWidth="1"/>
    <col min="15115" max="15115" width="18.42578125" style="83" customWidth="1"/>
    <col min="15116" max="15118" width="9.140625" style="83" customWidth="1"/>
    <col min="15119" max="15360" width="8.7109375" style="83"/>
    <col min="15361" max="15361" width="4.7109375" style="83" customWidth="1"/>
    <col min="15362" max="15362" width="19.7109375" style="83" customWidth="1"/>
    <col min="15363" max="15363" width="40" style="83" customWidth="1"/>
    <col min="15364" max="15364" width="6" style="83" customWidth="1"/>
    <col min="15365" max="15365" width="9" style="83" customWidth="1"/>
    <col min="15366" max="15366" width="12.85546875" style="83" customWidth="1"/>
    <col min="15367" max="15367" width="10.42578125" style="83" customWidth="1"/>
    <col min="15368" max="15368" width="12" style="83" customWidth="1"/>
    <col min="15369" max="15369" width="6.42578125" style="83" customWidth="1"/>
    <col min="15370" max="15370" width="8.7109375" style="83" customWidth="1"/>
    <col min="15371" max="15371" width="18.42578125" style="83" customWidth="1"/>
    <col min="15372" max="15374" width="9.140625" style="83" customWidth="1"/>
    <col min="15375" max="15616" width="8.7109375" style="83"/>
    <col min="15617" max="15617" width="4.7109375" style="83" customWidth="1"/>
    <col min="15618" max="15618" width="19.7109375" style="83" customWidth="1"/>
    <col min="15619" max="15619" width="40" style="83" customWidth="1"/>
    <col min="15620" max="15620" width="6" style="83" customWidth="1"/>
    <col min="15621" max="15621" width="9" style="83" customWidth="1"/>
    <col min="15622" max="15622" width="12.85546875" style="83" customWidth="1"/>
    <col min="15623" max="15623" width="10.42578125" style="83" customWidth="1"/>
    <col min="15624" max="15624" width="12" style="83" customWidth="1"/>
    <col min="15625" max="15625" width="6.42578125" style="83" customWidth="1"/>
    <col min="15626" max="15626" width="8.7109375" style="83" customWidth="1"/>
    <col min="15627" max="15627" width="18.42578125" style="83" customWidth="1"/>
    <col min="15628" max="15630" width="9.140625" style="83" customWidth="1"/>
    <col min="15631" max="15872" width="8.7109375" style="83"/>
    <col min="15873" max="15873" width="4.7109375" style="83" customWidth="1"/>
    <col min="15874" max="15874" width="19.7109375" style="83" customWidth="1"/>
    <col min="15875" max="15875" width="40" style="83" customWidth="1"/>
    <col min="15876" max="15876" width="6" style="83" customWidth="1"/>
    <col min="15877" max="15877" width="9" style="83" customWidth="1"/>
    <col min="15878" max="15878" width="12.85546875" style="83" customWidth="1"/>
    <col min="15879" max="15879" width="10.42578125" style="83" customWidth="1"/>
    <col min="15880" max="15880" width="12" style="83" customWidth="1"/>
    <col min="15881" max="15881" width="6.42578125" style="83" customWidth="1"/>
    <col min="15882" max="15882" width="8.7109375" style="83" customWidth="1"/>
    <col min="15883" max="15883" width="18.42578125" style="83" customWidth="1"/>
    <col min="15884" max="15886" width="9.140625" style="83" customWidth="1"/>
    <col min="15887" max="16128" width="8.7109375" style="83"/>
    <col min="16129" max="16129" width="4.7109375" style="83" customWidth="1"/>
    <col min="16130" max="16130" width="19.7109375" style="83" customWidth="1"/>
    <col min="16131" max="16131" width="40" style="83" customWidth="1"/>
    <col min="16132" max="16132" width="6" style="83" customWidth="1"/>
    <col min="16133" max="16133" width="9" style="83" customWidth="1"/>
    <col min="16134" max="16134" width="12.85546875" style="83" customWidth="1"/>
    <col min="16135" max="16135" width="10.42578125" style="83" customWidth="1"/>
    <col min="16136" max="16136" width="12" style="83" customWidth="1"/>
    <col min="16137" max="16137" width="6.42578125" style="83" customWidth="1"/>
    <col min="16138" max="16138" width="8.7109375" style="83" customWidth="1"/>
    <col min="16139" max="16139" width="18.42578125" style="83" customWidth="1"/>
    <col min="16140" max="16142" width="9.140625" style="83" customWidth="1"/>
    <col min="16143" max="16384" width="8.7109375" style="83"/>
  </cols>
  <sheetData>
    <row r="1" spans="1:14" ht="18.75" x14ac:dyDescent="0.3">
      <c r="A1" s="398" t="s">
        <v>114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</row>
    <row r="2" spans="1:14" ht="29.25" customHeight="1" x14ac:dyDescent="0.2">
      <c r="A2" s="399" t="s">
        <v>115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</row>
    <row r="3" spans="1:14" ht="15.75" x14ac:dyDescent="0.25">
      <c r="A3" s="84" t="s">
        <v>7</v>
      </c>
      <c r="B3" s="400" t="s">
        <v>116</v>
      </c>
      <c r="C3" s="400"/>
      <c r="D3" s="400"/>
      <c r="E3" s="84" t="s">
        <v>7</v>
      </c>
      <c r="F3" s="400" t="s">
        <v>117</v>
      </c>
      <c r="G3" s="400"/>
      <c r="H3" s="400"/>
      <c r="I3" s="400"/>
      <c r="J3" s="400"/>
      <c r="K3" s="400"/>
    </row>
    <row r="4" spans="1:14" ht="15.75" x14ac:dyDescent="0.25">
      <c r="A4" s="85">
        <v>1</v>
      </c>
      <c r="B4" s="86" t="s">
        <v>2</v>
      </c>
      <c r="C4" s="390" t="s">
        <v>333</v>
      </c>
      <c r="D4" s="391"/>
      <c r="E4" s="85">
        <v>1</v>
      </c>
      <c r="F4" s="387" t="s">
        <v>2</v>
      </c>
      <c r="G4" s="387"/>
      <c r="H4" s="395" t="str">
        <f>COVER!F18</f>
        <v>Nama Saya, S.Kom, MIT</v>
      </c>
      <c r="I4" s="396"/>
      <c r="J4" s="396"/>
      <c r="K4" s="397"/>
    </row>
    <row r="5" spans="1:14" ht="15.75" x14ac:dyDescent="0.25">
      <c r="A5" s="85">
        <v>2</v>
      </c>
      <c r="B5" s="86" t="s">
        <v>3</v>
      </c>
      <c r="C5" s="390" t="s">
        <v>334</v>
      </c>
      <c r="D5" s="391"/>
      <c r="E5" s="85">
        <v>2</v>
      </c>
      <c r="F5" s="387" t="s">
        <v>3</v>
      </c>
      <c r="G5" s="387"/>
      <c r="H5" s="392" t="str">
        <f>COVER!F19</f>
        <v>19811113 201001 2 xxx</v>
      </c>
      <c r="I5" s="393"/>
      <c r="J5" s="393"/>
      <c r="K5" s="394"/>
    </row>
    <row r="6" spans="1:14" ht="15.75" x14ac:dyDescent="0.25">
      <c r="A6" s="85">
        <v>3</v>
      </c>
      <c r="B6" s="86" t="s">
        <v>118</v>
      </c>
      <c r="C6" s="390" t="s">
        <v>270</v>
      </c>
      <c r="D6" s="391"/>
      <c r="E6" s="85">
        <v>3</v>
      </c>
      <c r="F6" s="387" t="s">
        <v>118</v>
      </c>
      <c r="G6" s="387"/>
      <c r="H6" s="395" t="str">
        <f>COVER!F20</f>
        <v>Penata (III/c)</v>
      </c>
      <c r="I6" s="396"/>
      <c r="J6" s="396"/>
      <c r="K6" s="397"/>
    </row>
    <row r="7" spans="1:14" s="90" customFormat="1" ht="27" customHeight="1" x14ac:dyDescent="0.25">
      <c r="A7" s="87">
        <v>4</v>
      </c>
      <c r="B7" s="88" t="s">
        <v>5</v>
      </c>
      <c r="C7" s="377" t="s">
        <v>335</v>
      </c>
      <c r="D7" s="384"/>
      <c r="E7" s="87">
        <v>4</v>
      </c>
      <c r="F7" s="385" t="s">
        <v>5</v>
      </c>
      <c r="G7" s="385"/>
      <c r="H7" s="386" t="str">
        <f>COVER!F21</f>
        <v>Kepala Sub Bidang xxx</v>
      </c>
      <c r="I7" s="386"/>
      <c r="J7" s="386"/>
      <c r="K7" s="386"/>
      <c r="L7" s="89"/>
      <c r="M7" s="89"/>
      <c r="N7" s="89"/>
    </row>
    <row r="8" spans="1:14" ht="15.75" x14ac:dyDescent="0.25">
      <c r="A8" s="85">
        <v>5</v>
      </c>
      <c r="B8" s="86" t="s">
        <v>6</v>
      </c>
      <c r="C8" s="387" t="str">
        <f>H8</f>
        <v>Badan Kepegawaian Daerah Provinsi NTT</v>
      </c>
      <c r="D8" s="387"/>
      <c r="E8" s="85">
        <v>5</v>
      </c>
      <c r="F8" s="387" t="s">
        <v>6</v>
      </c>
      <c r="G8" s="387"/>
      <c r="H8" s="91" t="str">
        <f>COVER!F22</f>
        <v>Badan Kepegawaian Daerah Provinsi NTT</v>
      </c>
      <c r="I8" s="91"/>
      <c r="J8" s="91"/>
      <c r="K8" s="91"/>
    </row>
    <row r="9" spans="1:14" ht="21" customHeight="1" x14ac:dyDescent="0.2">
      <c r="A9" s="389" t="s">
        <v>7</v>
      </c>
      <c r="B9" s="389" t="s">
        <v>119</v>
      </c>
      <c r="C9" s="389"/>
      <c r="D9" s="389"/>
      <c r="E9" s="389" t="s">
        <v>120</v>
      </c>
      <c r="F9" s="389" t="s">
        <v>11</v>
      </c>
      <c r="G9" s="389"/>
      <c r="H9" s="389"/>
      <c r="I9" s="389"/>
      <c r="J9" s="389"/>
      <c r="K9" s="389"/>
      <c r="L9" s="82" t="s">
        <v>228</v>
      </c>
    </row>
    <row r="10" spans="1:14" ht="27.75" customHeight="1" thickBot="1" x14ac:dyDescent="0.25">
      <c r="A10" s="389"/>
      <c r="B10" s="389"/>
      <c r="C10" s="389"/>
      <c r="D10" s="389"/>
      <c r="E10" s="389"/>
      <c r="F10" s="388" t="s">
        <v>121</v>
      </c>
      <c r="G10" s="388"/>
      <c r="H10" s="92" t="s">
        <v>122</v>
      </c>
      <c r="I10" s="388" t="s">
        <v>111</v>
      </c>
      <c r="J10" s="388"/>
      <c r="K10" s="92" t="s">
        <v>123</v>
      </c>
    </row>
    <row r="11" spans="1:14" s="102" customFormat="1" ht="30" customHeight="1" thickTop="1" x14ac:dyDescent="0.25">
      <c r="A11" s="87">
        <v>1</v>
      </c>
      <c r="B11" s="377" t="s">
        <v>271</v>
      </c>
      <c r="C11" s="378"/>
      <c r="D11" s="379"/>
      <c r="E11" s="93" t="s">
        <v>229</v>
      </c>
      <c r="F11" s="298">
        <v>2</v>
      </c>
      <c r="G11" s="299" t="s">
        <v>212</v>
      </c>
      <c r="H11" s="87">
        <v>100</v>
      </c>
      <c r="I11" s="94">
        <v>6</v>
      </c>
      <c r="J11" s="93" t="s">
        <v>211</v>
      </c>
      <c r="K11" s="95" t="s">
        <v>229</v>
      </c>
    </row>
    <row r="12" spans="1:14" s="102" customFormat="1" ht="30" customHeight="1" x14ac:dyDescent="0.25">
      <c r="A12" s="87">
        <v>2</v>
      </c>
      <c r="B12" s="377" t="s">
        <v>272</v>
      </c>
      <c r="C12" s="378"/>
      <c r="D12" s="379"/>
      <c r="E12" s="93" t="s">
        <v>229</v>
      </c>
      <c r="F12" s="300">
        <v>24</v>
      </c>
      <c r="G12" s="301" t="s">
        <v>212</v>
      </c>
      <c r="H12" s="87">
        <v>100</v>
      </c>
      <c r="I12" s="94">
        <v>6</v>
      </c>
      <c r="J12" s="93" t="s">
        <v>211</v>
      </c>
      <c r="K12" s="95" t="s">
        <v>229</v>
      </c>
    </row>
    <row r="13" spans="1:14" s="102" customFormat="1" ht="30" customHeight="1" x14ac:dyDescent="0.25">
      <c r="A13" s="87">
        <v>3</v>
      </c>
      <c r="B13" s="377" t="s">
        <v>273</v>
      </c>
      <c r="C13" s="378"/>
      <c r="D13" s="379"/>
      <c r="E13" s="93" t="s">
        <v>229</v>
      </c>
      <c r="F13" s="300">
        <v>7</v>
      </c>
      <c r="G13" s="301" t="s">
        <v>292</v>
      </c>
      <c r="H13" s="87">
        <v>100</v>
      </c>
      <c r="I13" s="94">
        <v>6</v>
      </c>
      <c r="J13" s="93" t="s">
        <v>211</v>
      </c>
      <c r="K13" s="95" t="s">
        <v>229</v>
      </c>
    </row>
    <row r="14" spans="1:14" s="102" customFormat="1" ht="30" customHeight="1" x14ac:dyDescent="0.25">
      <c r="A14" s="87">
        <v>4</v>
      </c>
      <c r="B14" s="377" t="s">
        <v>274</v>
      </c>
      <c r="C14" s="378"/>
      <c r="D14" s="379"/>
      <c r="E14" s="93" t="s">
        <v>229</v>
      </c>
      <c r="F14" s="300">
        <v>1</v>
      </c>
      <c r="G14" s="301" t="s">
        <v>212</v>
      </c>
      <c r="H14" s="87">
        <v>100</v>
      </c>
      <c r="I14" s="94">
        <v>6</v>
      </c>
      <c r="J14" s="93" t="s">
        <v>211</v>
      </c>
      <c r="K14" s="95" t="s">
        <v>229</v>
      </c>
    </row>
    <row r="15" spans="1:14" s="102" customFormat="1" ht="30" customHeight="1" x14ac:dyDescent="0.25">
      <c r="A15" s="87">
        <v>5</v>
      </c>
      <c r="B15" s="377" t="s">
        <v>275</v>
      </c>
      <c r="C15" s="378"/>
      <c r="D15" s="379"/>
      <c r="E15" s="93" t="s">
        <v>229</v>
      </c>
      <c r="F15" s="300">
        <v>7</v>
      </c>
      <c r="G15" s="301" t="s">
        <v>212</v>
      </c>
      <c r="H15" s="87">
        <v>100</v>
      </c>
      <c r="I15" s="94">
        <v>6</v>
      </c>
      <c r="J15" s="93" t="s">
        <v>211</v>
      </c>
      <c r="K15" s="95" t="s">
        <v>229</v>
      </c>
    </row>
    <row r="16" spans="1:14" s="102" customFormat="1" ht="30" customHeight="1" x14ac:dyDescent="0.25">
      <c r="A16" s="87">
        <v>6</v>
      </c>
      <c r="B16" s="377" t="s">
        <v>276</v>
      </c>
      <c r="C16" s="378"/>
      <c r="D16" s="379"/>
      <c r="E16" s="93" t="s">
        <v>229</v>
      </c>
      <c r="F16" s="300">
        <v>7</v>
      </c>
      <c r="G16" s="301" t="s">
        <v>230</v>
      </c>
      <c r="H16" s="87">
        <v>100</v>
      </c>
      <c r="I16" s="94">
        <v>6</v>
      </c>
      <c r="J16" s="93" t="s">
        <v>211</v>
      </c>
      <c r="K16" s="95" t="s">
        <v>229</v>
      </c>
    </row>
    <row r="17" spans="1:14" s="102" customFormat="1" ht="30" customHeight="1" x14ac:dyDescent="0.25">
      <c r="A17" s="87">
        <v>7</v>
      </c>
      <c r="B17" s="377" t="s">
        <v>277</v>
      </c>
      <c r="C17" s="378"/>
      <c r="D17" s="379"/>
      <c r="E17" s="93" t="s">
        <v>229</v>
      </c>
      <c r="F17" s="300">
        <v>1</v>
      </c>
      <c r="G17" s="301" t="s">
        <v>212</v>
      </c>
      <c r="H17" s="87">
        <v>100</v>
      </c>
      <c r="I17" s="94">
        <v>6</v>
      </c>
      <c r="J17" s="93" t="s">
        <v>211</v>
      </c>
      <c r="K17" s="95" t="s">
        <v>229</v>
      </c>
    </row>
    <row r="18" spans="1:14" s="102" customFormat="1" ht="30" customHeight="1" x14ac:dyDescent="0.25">
      <c r="A18" s="87">
        <v>8</v>
      </c>
      <c r="B18" s="377" t="s">
        <v>278</v>
      </c>
      <c r="C18" s="378"/>
      <c r="D18" s="379"/>
      <c r="E18" s="93" t="s">
        <v>229</v>
      </c>
      <c r="F18" s="300">
        <v>1</v>
      </c>
      <c r="G18" s="301" t="s">
        <v>230</v>
      </c>
      <c r="H18" s="87">
        <v>100</v>
      </c>
      <c r="I18" s="94">
        <v>6</v>
      </c>
      <c r="J18" s="93" t="s">
        <v>211</v>
      </c>
      <c r="K18" s="95" t="s">
        <v>229</v>
      </c>
    </row>
    <row r="19" spans="1:14" s="102" customFormat="1" ht="30" customHeight="1" x14ac:dyDescent="0.25">
      <c r="A19" s="87">
        <v>9</v>
      </c>
      <c r="B19" s="377" t="s">
        <v>279</v>
      </c>
      <c r="C19" s="378"/>
      <c r="D19" s="379"/>
      <c r="E19" s="93" t="s">
        <v>229</v>
      </c>
      <c r="F19" s="300">
        <v>24</v>
      </c>
      <c r="G19" s="301" t="s">
        <v>212</v>
      </c>
      <c r="H19" s="87">
        <v>100</v>
      </c>
      <c r="I19" s="94">
        <v>6</v>
      </c>
      <c r="J19" s="93" t="s">
        <v>211</v>
      </c>
      <c r="K19" s="95" t="s">
        <v>229</v>
      </c>
    </row>
    <row r="20" spans="1:14" s="102" customFormat="1" ht="30" customHeight="1" x14ac:dyDescent="0.25">
      <c r="A20" s="87">
        <v>10</v>
      </c>
      <c r="B20" s="377" t="s">
        <v>280</v>
      </c>
      <c r="C20" s="378"/>
      <c r="D20" s="379"/>
      <c r="E20" s="93" t="s">
        <v>229</v>
      </c>
      <c r="F20" s="300">
        <v>17</v>
      </c>
      <c r="G20" s="301" t="s">
        <v>230</v>
      </c>
      <c r="H20" s="87">
        <v>100</v>
      </c>
      <c r="I20" s="94">
        <v>6</v>
      </c>
      <c r="J20" s="93" t="s">
        <v>211</v>
      </c>
      <c r="K20" s="95" t="s">
        <v>229</v>
      </c>
    </row>
    <row r="21" spans="1:14" s="102" customFormat="1" ht="30" customHeight="1" x14ac:dyDescent="0.25">
      <c r="A21" s="87">
        <v>11</v>
      </c>
      <c r="B21" s="377" t="s">
        <v>281</v>
      </c>
      <c r="C21" s="378"/>
      <c r="D21" s="379"/>
      <c r="E21" s="93" t="s">
        <v>229</v>
      </c>
      <c r="F21" s="300">
        <v>2</v>
      </c>
      <c r="G21" s="301" t="s">
        <v>212</v>
      </c>
      <c r="H21" s="87">
        <v>100</v>
      </c>
      <c r="I21" s="94">
        <v>6</v>
      </c>
      <c r="J21" s="93" t="s">
        <v>211</v>
      </c>
      <c r="K21" s="95" t="s">
        <v>229</v>
      </c>
    </row>
    <row r="22" spans="1:14" s="102" customFormat="1" ht="30" customHeight="1" x14ac:dyDescent="0.25">
      <c r="A22" s="87">
        <v>12</v>
      </c>
      <c r="B22" s="377" t="s">
        <v>282</v>
      </c>
      <c r="C22" s="378"/>
      <c r="D22" s="379"/>
      <c r="E22" s="93" t="s">
        <v>229</v>
      </c>
      <c r="F22" s="300">
        <v>39</v>
      </c>
      <c r="G22" s="301" t="s">
        <v>293</v>
      </c>
      <c r="H22" s="87">
        <v>100</v>
      </c>
      <c r="I22" s="94">
        <v>6</v>
      </c>
      <c r="J22" s="93" t="s">
        <v>211</v>
      </c>
      <c r="K22" s="95" t="s">
        <v>229</v>
      </c>
    </row>
    <row r="23" spans="1:14" s="102" customFormat="1" ht="30" customHeight="1" x14ac:dyDescent="0.25">
      <c r="A23" s="87">
        <v>13</v>
      </c>
      <c r="B23" s="377" t="s">
        <v>283</v>
      </c>
      <c r="C23" s="378"/>
      <c r="D23" s="379"/>
      <c r="E23" s="93" t="s">
        <v>229</v>
      </c>
      <c r="F23" s="300">
        <v>39</v>
      </c>
      <c r="G23" s="301" t="s">
        <v>293</v>
      </c>
      <c r="H23" s="87">
        <v>100</v>
      </c>
      <c r="I23" s="94">
        <v>6</v>
      </c>
      <c r="J23" s="93" t="s">
        <v>211</v>
      </c>
      <c r="K23" s="95" t="s">
        <v>229</v>
      </c>
    </row>
    <row r="24" spans="1:14" s="102" customFormat="1" ht="30" customHeight="1" x14ac:dyDescent="0.25">
      <c r="A24" s="87">
        <v>14</v>
      </c>
      <c r="B24" s="377" t="s">
        <v>284</v>
      </c>
      <c r="C24" s="378"/>
      <c r="D24" s="379"/>
      <c r="E24" s="93" t="s">
        <v>229</v>
      </c>
      <c r="F24" s="300">
        <v>39</v>
      </c>
      <c r="G24" s="301" t="s">
        <v>294</v>
      </c>
      <c r="H24" s="87">
        <v>100</v>
      </c>
      <c r="I24" s="94">
        <v>6</v>
      </c>
      <c r="J24" s="93" t="s">
        <v>211</v>
      </c>
      <c r="K24" s="95" t="s">
        <v>229</v>
      </c>
    </row>
    <row r="25" spans="1:14" s="102" customFormat="1" ht="30" customHeight="1" x14ac:dyDescent="0.25">
      <c r="A25" s="87">
        <v>15</v>
      </c>
      <c r="B25" s="377" t="s">
        <v>285</v>
      </c>
      <c r="C25" s="378"/>
      <c r="D25" s="379"/>
      <c r="E25" s="93" t="s">
        <v>229</v>
      </c>
      <c r="F25" s="300">
        <v>1</v>
      </c>
      <c r="G25" s="301" t="s">
        <v>212</v>
      </c>
      <c r="H25" s="87">
        <v>100</v>
      </c>
      <c r="I25" s="94">
        <v>6</v>
      </c>
      <c r="J25" s="93" t="s">
        <v>211</v>
      </c>
      <c r="K25" s="95" t="s">
        <v>229</v>
      </c>
    </row>
    <row r="26" spans="1:14" s="102" customFormat="1" ht="30" customHeight="1" x14ac:dyDescent="0.25">
      <c r="A26" s="87">
        <v>16</v>
      </c>
      <c r="B26" s="377" t="s">
        <v>286</v>
      </c>
      <c r="C26" s="378"/>
      <c r="D26" s="379"/>
      <c r="E26" s="93" t="s">
        <v>229</v>
      </c>
      <c r="F26" s="300">
        <v>12</v>
      </c>
      <c r="G26" s="301" t="s">
        <v>230</v>
      </c>
      <c r="H26" s="87">
        <v>100</v>
      </c>
      <c r="I26" s="94">
        <v>6</v>
      </c>
      <c r="J26" s="93" t="s">
        <v>211</v>
      </c>
      <c r="K26" s="95" t="s">
        <v>229</v>
      </c>
    </row>
    <row r="27" spans="1:14" s="102" customFormat="1" ht="30" customHeight="1" x14ac:dyDescent="0.25">
      <c r="A27" s="87">
        <v>17</v>
      </c>
      <c r="B27" s="377" t="s">
        <v>287</v>
      </c>
      <c r="C27" s="378"/>
      <c r="D27" s="379"/>
      <c r="E27" s="93" t="s">
        <v>229</v>
      </c>
      <c r="F27" s="300">
        <v>36</v>
      </c>
      <c r="G27" s="301" t="s">
        <v>292</v>
      </c>
      <c r="H27" s="87">
        <v>100</v>
      </c>
      <c r="I27" s="94">
        <v>6</v>
      </c>
      <c r="J27" s="93" t="s">
        <v>211</v>
      </c>
      <c r="K27" s="95" t="s">
        <v>229</v>
      </c>
    </row>
    <row r="28" spans="1:14" s="102" customFormat="1" ht="30" customHeight="1" x14ac:dyDescent="0.25">
      <c r="A28" s="87">
        <v>18</v>
      </c>
      <c r="B28" s="377" t="s">
        <v>288</v>
      </c>
      <c r="C28" s="378"/>
      <c r="D28" s="379"/>
      <c r="E28" s="93" t="s">
        <v>229</v>
      </c>
      <c r="F28" s="300">
        <v>24</v>
      </c>
      <c r="G28" s="301" t="s">
        <v>294</v>
      </c>
      <c r="H28" s="87">
        <v>100</v>
      </c>
      <c r="I28" s="94">
        <v>6</v>
      </c>
      <c r="J28" s="93" t="s">
        <v>211</v>
      </c>
      <c r="K28" s="95" t="s">
        <v>229</v>
      </c>
    </row>
    <row r="29" spans="1:14" s="102" customFormat="1" ht="30" customHeight="1" x14ac:dyDescent="0.25">
      <c r="A29" s="87">
        <v>19</v>
      </c>
      <c r="B29" s="377" t="s">
        <v>289</v>
      </c>
      <c r="C29" s="378"/>
      <c r="D29" s="379"/>
      <c r="E29" s="93" t="s">
        <v>229</v>
      </c>
      <c r="F29" s="300">
        <v>12</v>
      </c>
      <c r="G29" s="301" t="s">
        <v>230</v>
      </c>
      <c r="H29" s="87">
        <v>100</v>
      </c>
      <c r="I29" s="94">
        <v>6</v>
      </c>
      <c r="J29" s="93" t="s">
        <v>211</v>
      </c>
      <c r="K29" s="95" t="s">
        <v>229</v>
      </c>
    </row>
    <row r="30" spans="1:14" s="102" customFormat="1" ht="30" customHeight="1" x14ac:dyDescent="0.25">
      <c r="A30" s="87">
        <v>20</v>
      </c>
      <c r="B30" s="377" t="s">
        <v>290</v>
      </c>
      <c r="C30" s="378"/>
      <c r="D30" s="379"/>
      <c r="E30" s="93" t="s">
        <v>229</v>
      </c>
      <c r="F30" s="300">
        <v>12</v>
      </c>
      <c r="G30" s="301" t="s">
        <v>230</v>
      </c>
      <c r="H30" s="87">
        <v>100</v>
      </c>
      <c r="I30" s="94">
        <v>6</v>
      </c>
      <c r="J30" s="93" t="s">
        <v>211</v>
      </c>
      <c r="K30" s="95" t="s">
        <v>229</v>
      </c>
    </row>
    <row r="31" spans="1:14" s="102" customFormat="1" ht="30" customHeight="1" x14ac:dyDescent="0.25">
      <c r="A31" s="87">
        <v>21</v>
      </c>
      <c r="B31" s="377" t="s">
        <v>291</v>
      </c>
      <c r="C31" s="378"/>
      <c r="D31" s="379"/>
      <c r="E31" s="93" t="s">
        <v>229</v>
      </c>
      <c r="F31" s="300">
        <v>12</v>
      </c>
      <c r="G31" s="301" t="s">
        <v>230</v>
      </c>
      <c r="H31" s="87">
        <v>100</v>
      </c>
      <c r="I31" s="94">
        <v>6</v>
      </c>
      <c r="J31" s="93" t="s">
        <v>211</v>
      </c>
      <c r="K31" s="95" t="s">
        <v>229</v>
      </c>
    </row>
    <row r="32" spans="1:14" s="96" customFormat="1" ht="30" customHeight="1" x14ac:dyDescent="0.2">
      <c r="A32" s="97"/>
      <c r="B32" s="98"/>
      <c r="C32" s="98"/>
      <c r="D32" s="99"/>
      <c r="E32" s="97"/>
      <c r="F32" s="97"/>
      <c r="G32" s="100"/>
      <c r="H32" s="97"/>
      <c r="I32" s="100"/>
      <c r="J32" s="97"/>
      <c r="K32" s="101"/>
      <c r="L32" s="82"/>
      <c r="M32" s="82"/>
      <c r="N32" s="82"/>
    </row>
    <row r="33" spans="1:11" ht="6.75" customHeight="1" x14ac:dyDescent="0.25">
      <c r="A33" s="102"/>
      <c r="B33" s="103"/>
      <c r="C33" s="102"/>
      <c r="D33" s="102"/>
      <c r="E33" s="102"/>
      <c r="F33" s="102"/>
      <c r="G33" s="102"/>
      <c r="H33" s="102"/>
      <c r="I33" s="102"/>
      <c r="J33" s="102"/>
      <c r="K33" s="102"/>
    </row>
    <row r="34" spans="1:11" ht="15.75" x14ac:dyDescent="0.25">
      <c r="A34" s="102"/>
      <c r="B34" s="103"/>
      <c r="C34" s="102"/>
      <c r="D34" s="102"/>
      <c r="E34" s="102"/>
      <c r="F34" s="102"/>
      <c r="G34" s="382" t="s">
        <v>295</v>
      </c>
      <c r="H34" s="382"/>
      <c r="I34" s="382"/>
      <c r="J34" s="382"/>
      <c r="K34" s="382"/>
    </row>
    <row r="35" spans="1:11" ht="15.75" x14ac:dyDescent="0.25">
      <c r="A35" s="382" t="s">
        <v>79</v>
      </c>
      <c r="B35" s="382"/>
      <c r="C35" s="382"/>
      <c r="D35" s="382"/>
      <c r="E35" s="382"/>
      <c r="F35" s="104"/>
      <c r="G35" s="382" t="s">
        <v>124</v>
      </c>
      <c r="H35" s="382"/>
      <c r="I35" s="382"/>
      <c r="J35" s="382"/>
      <c r="K35" s="382"/>
    </row>
    <row r="36" spans="1:11" ht="15.75" x14ac:dyDescent="0.25">
      <c r="A36" s="104"/>
      <c r="B36" s="105"/>
      <c r="C36" s="104"/>
      <c r="D36" s="104"/>
      <c r="E36" s="104"/>
      <c r="F36" s="104"/>
      <c r="G36" s="104"/>
      <c r="H36" s="104"/>
      <c r="I36" s="104"/>
      <c r="J36" s="104"/>
      <c r="K36" s="104"/>
    </row>
    <row r="37" spans="1:11" ht="15.75" x14ac:dyDescent="0.25">
      <c r="A37" s="104"/>
      <c r="B37" s="105"/>
      <c r="C37" s="104"/>
      <c r="D37" s="104"/>
      <c r="E37" s="104"/>
      <c r="F37" s="104"/>
      <c r="G37" s="104"/>
      <c r="H37" s="104"/>
      <c r="I37" s="104"/>
      <c r="J37" s="104"/>
      <c r="K37" s="104"/>
    </row>
    <row r="38" spans="1:11" ht="9.75" customHeight="1" x14ac:dyDescent="0.25">
      <c r="A38" s="102"/>
      <c r="B38" s="103"/>
      <c r="C38" s="102"/>
      <c r="D38" s="102"/>
      <c r="E38" s="102"/>
      <c r="F38" s="102"/>
      <c r="G38" s="102"/>
      <c r="H38" s="102"/>
      <c r="I38" s="102"/>
      <c r="J38" s="102"/>
      <c r="K38" s="102"/>
    </row>
    <row r="39" spans="1:11" ht="9.75" customHeight="1" x14ac:dyDescent="0.25">
      <c r="A39" s="102"/>
      <c r="B39" s="103"/>
      <c r="C39" s="102"/>
      <c r="D39" s="102"/>
      <c r="E39" s="102"/>
      <c r="F39" s="102"/>
      <c r="G39" s="102"/>
      <c r="H39" s="102"/>
      <c r="I39" s="102"/>
      <c r="J39" s="102"/>
      <c r="K39" s="102"/>
    </row>
    <row r="40" spans="1:11" ht="15.75" x14ac:dyDescent="0.25">
      <c r="A40" s="381" t="str">
        <f>C4</f>
        <v>Bapak YYY, SH</v>
      </c>
      <c r="B40" s="381"/>
      <c r="C40" s="381"/>
      <c r="D40" s="381"/>
      <c r="E40" s="381"/>
      <c r="F40" s="104"/>
      <c r="G40" s="381" t="str">
        <f>H4</f>
        <v>Nama Saya, S.Kom, MIT</v>
      </c>
      <c r="H40" s="381"/>
      <c r="I40" s="381"/>
      <c r="J40" s="381"/>
      <c r="K40" s="381"/>
    </row>
    <row r="41" spans="1:11" ht="15.75" x14ac:dyDescent="0.25">
      <c r="A41" s="382" t="str">
        <f>C5</f>
        <v>19720806 200012 1 xxx</v>
      </c>
      <c r="B41" s="382"/>
      <c r="C41" s="382"/>
      <c r="D41" s="382"/>
      <c r="E41" s="382"/>
      <c r="F41" s="102"/>
      <c r="G41" s="382" t="str">
        <f>H5</f>
        <v>19811113 201001 2 xxx</v>
      </c>
      <c r="H41" s="382"/>
      <c r="I41" s="382"/>
      <c r="J41" s="382"/>
      <c r="K41" s="382"/>
    </row>
    <row r="42" spans="1:11" ht="15.75" x14ac:dyDescent="0.25">
      <c r="G42" s="102"/>
      <c r="H42" s="102"/>
      <c r="I42" s="102"/>
      <c r="J42" s="102"/>
      <c r="K42" s="102"/>
    </row>
    <row r="43" spans="1:11" x14ac:dyDescent="0.2">
      <c r="A43" s="383" t="s">
        <v>125</v>
      </c>
      <c r="B43" s="383"/>
      <c r="C43" s="383"/>
      <c r="D43" s="383"/>
      <c r="E43" s="383"/>
      <c r="F43" s="107"/>
    </row>
    <row r="44" spans="1:11" x14ac:dyDescent="0.2">
      <c r="A44" s="383" t="s">
        <v>126</v>
      </c>
      <c r="B44" s="383"/>
      <c r="C44" s="383"/>
      <c r="D44" s="383"/>
      <c r="E44" s="383"/>
      <c r="F44" s="107"/>
    </row>
    <row r="45" spans="1:11" x14ac:dyDescent="0.2">
      <c r="A45" s="380"/>
      <c r="B45" s="380"/>
      <c r="C45" s="380"/>
      <c r="D45" s="380"/>
      <c r="E45" s="380"/>
      <c r="F45" s="108"/>
    </row>
  </sheetData>
  <mergeCells count="55">
    <mergeCell ref="A1:K1"/>
    <mergeCell ref="A2:K2"/>
    <mergeCell ref="B3:D3"/>
    <mergeCell ref="F3:K3"/>
    <mergeCell ref="C4:D4"/>
    <mergeCell ref="F4:G4"/>
    <mergeCell ref="H4:K4"/>
    <mergeCell ref="C5:D5"/>
    <mergeCell ref="F5:G5"/>
    <mergeCell ref="H5:K5"/>
    <mergeCell ref="C6:D6"/>
    <mergeCell ref="F6:G6"/>
    <mergeCell ref="H6:K6"/>
    <mergeCell ref="A9:A10"/>
    <mergeCell ref="B9:D10"/>
    <mergeCell ref="E9:E10"/>
    <mergeCell ref="F9:K9"/>
    <mergeCell ref="F10:G10"/>
    <mergeCell ref="B29:D29"/>
    <mergeCell ref="B28:D28"/>
    <mergeCell ref="C7:D7"/>
    <mergeCell ref="F7:G7"/>
    <mergeCell ref="H7:K7"/>
    <mergeCell ref="C8:D8"/>
    <mergeCell ref="F8:G8"/>
    <mergeCell ref="I10:J10"/>
    <mergeCell ref="B12:D12"/>
    <mergeCell ref="B11:D11"/>
    <mergeCell ref="B20:D20"/>
    <mergeCell ref="B19:D19"/>
    <mergeCell ref="B27:D27"/>
    <mergeCell ref="B24:D24"/>
    <mergeCell ref="B23:D23"/>
    <mergeCell ref="B22:D22"/>
    <mergeCell ref="G34:K34"/>
    <mergeCell ref="A35:E35"/>
    <mergeCell ref="G35:K35"/>
    <mergeCell ref="B31:D31"/>
    <mergeCell ref="B30:D30"/>
    <mergeCell ref="A45:E45"/>
    <mergeCell ref="A40:E40"/>
    <mergeCell ref="G40:K40"/>
    <mergeCell ref="A41:E41"/>
    <mergeCell ref="G41:K41"/>
    <mergeCell ref="A43:E43"/>
    <mergeCell ref="A44:E44"/>
    <mergeCell ref="B21:D21"/>
    <mergeCell ref="B26:D26"/>
    <mergeCell ref="B25:D25"/>
    <mergeCell ref="B13:D13"/>
    <mergeCell ref="B18:D18"/>
    <mergeCell ref="B17:D17"/>
    <mergeCell ref="B16:D16"/>
    <mergeCell ref="B15:D15"/>
    <mergeCell ref="B14:D14"/>
  </mergeCells>
  <pageMargins left="1.2204724409448819" right="0.51181102362204722" top="0.6692913385826772" bottom="0.47244094488188981" header="0.51181102362204722" footer="0.27559055118110237"/>
  <pageSetup paperSize="5" scale="76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49"/>
  <sheetViews>
    <sheetView topLeftCell="A31" zoomScaleNormal="100" zoomScaleSheetLayoutView="100" workbookViewId="0">
      <selection activeCell="AQ32" sqref="AQ32"/>
    </sheetView>
  </sheetViews>
  <sheetFormatPr defaultRowHeight="15.75" x14ac:dyDescent="0.25"/>
  <cols>
    <col min="1" max="1" width="4.28515625" style="109" customWidth="1"/>
    <col min="2" max="2" width="54.28515625" style="109" customWidth="1"/>
    <col min="3" max="3" width="3.85546875" style="109" customWidth="1"/>
    <col min="4" max="4" width="4.42578125" style="109" bestFit="1" customWidth="1"/>
    <col min="5" max="5" width="9.7109375" style="109" bestFit="1" customWidth="1"/>
    <col min="6" max="6" width="6.7109375" style="109" customWidth="1"/>
    <col min="7" max="7" width="4.7109375" style="109" customWidth="1"/>
    <col min="8" max="8" width="6.42578125" style="109" customWidth="1"/>
    <col min="9" max="9" width="7.140625" style="109" customWidth="1"/>
    <col min="10" max="10" width="5.7109375" style="109" customWidth="1"/>
    <col min="11" max="11" width="5" style="109" customWidth="1"/>
    <col min="12" max="12" width="9.7109375" style="109" bestFit="1" customWidth="1"/>
    <col min="13" max="13" width="7.140625" style="109" customWidth="1"/>
    <col min="14" max="14" width="4" style="109" customWidth="1"/>
    <col min="15" max="15" width="6.85546875" style="109" customWidth="1"/>
    <col min="16" max="16" width="7" style="109" customWidth="1"/>
    <col min="17" max="17" width="9.85546875" style="109" customWidth="1"/>
    <col min="18" max="18" width="10.140625" style="109" customWidth="1"/>
    <col min="19" max="19" width="9.140625" style="109" hidden="1" customWidth="1"/>
    <col min="20" max="20" width="4.28515625" style="109" hidden="1" customWidth="1"/>
    <col min="21" max="21" width="10" style="109" hidden="1" customWidth="1"/>
    <col min="22" max="22" width="9.140625" style="109" hidden="1" customWidth="1"/>
    <col min="23" max="23" width="12" style="109" hidden="1" customWidth="1"/>
    <col min="24" max="24" width="11.5703125" style="109" hidden="1" customWidth="1"/>
    <col min="25" max="25" width="8.5703125" style="109" hidden="1" customWidth="1"/>
    <col min="26" max="26" width="19.85546875" style="109" hidden="1" customWidth="1"/>
    <col min="27" max="27" width="10.42578125" style="109" hidden="1" customWidth="1"/>
    <col min="28" max="28" width="7.42578125" style="109" hidden="1" customWidth="1"/>
    <col min="29" max="30" width="10.42578125" style="109" hidden="1" customWidth="1"/>
    <col min="31" max="32" width="8.5703125" style="109" hidden="1" customWidth="1"/>
    <col min="33" max="33" width="12" style="109" hidden="1" customWidth="1"/>
    <col min="34" max="41" width="9.140625" style="109" hidden="1" customWidth="1"/>
    <col min="42" max="61" width="9.140625" style="109" customWidth="1"/>
    <col min="62" max="256" width="8.7109375" style="83"/>
    <col min="257" max="257" width="4.28515625" style="83" customWidth="1"/>
    <col min="258" max="258" width="54.28515625" style="83" customWidth="1"/>
    <col min="259" max="259" width="3.85546875" style="83" customWidth="1"/>
    <col min="260" max="260" width="4.42578125" style="83" bestFit="1" customWidth="1"/>
    <col min="261" max="261" width="9.7109375" style="83" bestFit="1" customWidth="1"/>
    <col min="262" max="262" width="6.7109375" style="83" customWidth="1"/>
    <col min="263" max="263" width="4.7109375" style="83" customWidth="1"/>
    <col min="264" max="264" width="6.42578125" style="83" customWidth="1"/>
    <col min="265" max="265" width="7.140625" style="83" customWidth="1"/>
    <col min="266" max="266" width="5.7109375" style="83" customWidth="1"/>
    <col min="267" max="267" width="5" style="83" customWidth="1"/>
    <col min="268" max="268" width="9.7109375" style="83" bestFit="1" customWidth="1"/>
    <col min="269" max="269" width="7.140625" style="83" customWidth="1"/>
    <col min="270" max="270" width="4" style="83" customWidth="1"/>
    <col min="271" max="271" width="6.85546875" style="83" customWidth="1"/>
    <col min="272" max="272" width="7" style="83" customWidth="1"/>
    <col min="273" max="273" width="9.85546875" style="83" customWidth="1"/>
    <col min="274" max="274" width="10.140625" style="83" customWidth="1"/>
    <col min="275" max="315" width="0" style="83" hidden="1" customWidth="1"/>
    <col min="316" max="317" width="9.140625" style="83" customWidth="1"/>
    <col min="318" max="512" width="8.7109375" style="83"/>
    <col min="513" max="513" width="4.28515625" style="83" customWidth="1"/>
    <col min="514" max="514" width="54.28515625" style="83" customWidth="1"/>
    <col min="515" max="515" width="3.85546875" style="83" customWidth="1"/>
    <col min="516" max="516" width="4.42578125" style="83" bestFit="1" customWidth="1"/>
    <col min="517" max="517" width="9.7109375" style="83" bestFit="1" customWidth="1"/>
    <col min="518" max="518" width="6.7109375" style="83" customWidth="1"/>
    <col min="519" max="519" width="4.7109375" style="83" customWidth="1"/>
    <col min="520" max="520" width="6.42578125" style="83" customWidth="1"/>
    <col min="521" max="521" width="7.140625" style="83" customWidth="1"/>
    <col min="522" max="522" width="5.7109375" style="83" customWidth="1"/>
    <col min="523" max="523" width="5" style="83" customWidth="1"/>
    <col min="524" max="524" width="9.7109375" style="83" bestFit="1" customWidth="1"/>
    <col min="525" max="525" width="7.140625" style="83" customWidth="1"/>
    <col min="526" max="526" width="4" style="83" customWidth="1"/>
    <col min="527" max="527" width="6.85546875" style="83" customWidth="1"/>
    <col min="528" max="528" width="7" style="83" customWidth="1"/>
    <col min="529" max="529" width="9.85546875" style="83" customWidth="1"/>
    <col min="530" max="530" width="10.140625" style="83" customWidth="1"/>
    <col min="531" max="571" width="0" style="83" hidden="1" customWidth="1"/>
    <col min="572" max="573" width="9.140625" style="83" customWidth="1"/>
    <col min="574" max="768" width="8.7109375" style="83"/>
    <col min="769" max="769" width="4.28515625" style="83" customWidth="1"/>
    <col min="770" max="770" width="54.28515625" style="83" customWidth="1"/>
    <col min="771" max="771" width="3.85546875" style="83" customWidth="1"/>
    <col min="772" max="772" width="4.42578125" style="83" bestFit="1" customWidth="1"/>
    <col min="773" max="773" width="9.7109375" style="83" bestFit="1" customWidth="1"/>
    <col min="774" max="774" width="6.7109375" style="83" customWidth="1"/>
    <col min="775" max="775" width="4.7109375" style="83" customWidth="1"/>
    <col min="776" max="776" width="6.42578125" style="83" customWidth="1"/>
    <col min="777" max="777" width="7.140625" style="83" customWidth="1"/>
    <col min="778" max="778" width="5.7109375" style="83" customWidth="1"/>
    <col min="779" max="779" width="5" style="83" customWidth="1"/>
    <col min="780" max="780" width="9.7109375" style="83" bestFit="1" customWidth="1"/>
    <col min="781" max="781" width="7.140625" style="83" customWidth="1"/>
    <col min="782" max="782" width="4" style="83" customWidth="1"/>
    <col min="783" max="783" width="6.85546875" style="83" customWidth="1"/>
    <col min="784" max="784" width="7" style="83" customWidth="1"/>
    <col min="785" max="785" width="9.85546875" style="83" customWidth="1"/>
    <col min="786" max="786" width="10.140625" style="83" customWidth="1"/>
    <col min="787" max="827" width="0" style="83" hidden="1" customWidth="1"/>
    <col min="828" max="829" width="9.140625" style="83" customWidth="1"/>
    <col min="830" max="1024" width="8.7109375" style="83"/>
    <col min="1025" max="1025" width="4.28515625" style="83" customWidth="1"/>
    <col min="1026" max="1026" width="54.28515625" style="83" customWidth="1"/>
    <col min="1027" max="1027" width="3.85546875" style="83" customWidth="1"/>
    <col min="1028" max="1028" width="4.42578125" style="83" bestFit="1" customWidth="1"/>
    <col min="1029" max="1029" width="9.7109375" style="83" bestFit="1" customWidth="1"/>
    <col min="1030" max="1030" width="6.7109375" style="83" customWidth="1"/>
    <col min="1031" max="1031" width="4.7109375" style="83" customWidth="1"/>
    <col min="1032" max="1032" width="6.42578125" style="83" customWidth="1"/>
    <col min="1033" max="1033" width="7.140625" style="83" customWidth="1"/>
    <col min="1034" max="1034" width="5.7109375" style="83" customWidth="1"/>
    <col min="1035" max="1035" width="5" style="83" customWidth="1"/>
    <col min="1036" max="1036" width="9.7109375" style="83" bestFit="1" customWidth="1"/>
    <col min="1037" max="1037" width="7.140625" style="83" customWidth="1"/>
    <col min="1038" max="1038" width="4" style="83" customWidth="1"/>
    <col min="1039" max="1039" width="6.85546875" style="83" customWidth="1"/>
    <col min="1040" max="1040" width="7" style="83" customWidth="1"/>
    <col min="1041" max="1041" width="9.85546875" style="83" customWidth="1"/>
    <col min="1042" max="1042" width="10.140625" style="83" customWidth="1"/>
    <col min="1043" max="1083" width="0" style="83" hidden="1" customWidth="1"/>
    <col min="1084" max="1085" width="9.140625" style="83" customWidth="1"/>
    <col min="1086" max="1280" width="8.7109375" style="83"/>
    <col min="1281" max="1281" width="4.28515625" style="83" customWidth="1"/>
    <col min="1282" max="1282" width="54.28515625" style="83" customWidth="1"/>
    <col min="1283" max="1283" width="3.85546875" style="83" customWidth="1"/>
    <col min="1284" max="1284" width="4.42578125" style="83" bestFit="1" customWidth="1"/>
    <col min="1285" max="1285" width="9.7109375" style="83" bestFit="1" customWidth="1"/>
    <col min="1286" max="1286" width="6.7109375" style="83" customWidth="1"/>
    <col min="1287" max="1287" width="4.7109375" style="83" customWidth="1"/>
    <col min="1288" max="1288" width="6.42578125" style="83" customWidth="1"/>
    <col min="1289" max="1289" width="7.140625" style="83" customWidth="1"/>
    <col min="1290" max="1290" width="5.7109375" style="83" customWidth="1"/>
    <col min="1291" max="1291" width="5" style="83" customWidth="1"/>
    <col min="1292" max="1292" width="9.7109375" style="83" bestFit="1" customWidth="1"/>
    <col min="1293" max="1293" width="7.140625" style="83" customWidth="1"/>
    <col min="1294" max="1294" width="4" style="83" customWidth="1"/>
    <col min="1295" max="1295" width="6.85546875" style="83" customWidth="1"/>
    <col min="1296" max="1296" width="7" style="83" customWidth="1"/>
    <col min="1297" max="1297" width="9.85546875" style="83" customWidth="1"/>
    <col min="1298" max="1298" width="10.140625" style="83" customWidth="1"/>
    <col min="1299" max="1339" width="0" style="83" hidden="1" customWidth="1"/>
    <col min="1340" max="1341" width="9.140625" style="83" customWidth="1"/>
    <col min="1342" max="1536" width="8.7109375" style="83"/>
    <col min="1537" max="1537" width="4.28515625" style="83" customWidth="1"/>
    <col min="1538" max="1538" width="54.28515625" style="83" customWidth="1"/>
    <col min="1539" max="1539" width="3.85546875" style="83" customWidth="1"/>
    <col min="1540" max="1540" width="4.42578125" style="83" bestFit="1" customWidth="1"/>
    <col min="1541" max="1541" width="9.7109375" style="83" bestFit="1" customWidth="1"/>
    <col min="1542" max="1542" width="6.7109375" style="83" customWidth="1"/>
    <col min="1543" max="1543" width="4.7109375" style="83" customWidth="1"/>
    <col min="1544" max="1544" width="6.42578125" style="83" customWidth="1"/>
    <col min="1545" max="1545" width="7.140625" style="83" customWidth="1"/>
    <col min="1546" max="1546" width="5.7109375" style="83" customWidth="1"/>
    <col min="1547" max="1547" width="5" style="83" customWidth="1"/>
    <col min="1548" max="1548" width="9.7109375" style="83" bestFit="1" customWidth="1"/>
    <col min="1549" max="1549" width="7.140625" style="83" customWidth="1"/>
    <col min="1550" max="1550" width="4" style="83" customWidth="1"/>
    <col min="1551" max="1551" width="6.85546875" style="83" customWidth="1"/>
    <col min="1552" max="1552" width="7" style="83" customWidth="1"/>
    <col min="1553" max="1553" width="9.85546875" style="83" customWidth="1"/>
    <col min="1554" max="1554" width="10.140625" style="83" customWidth="1"/>
    <col min="1555" max="1595" width="0" style="83" hidden="1" customWidth="1"/>
    <col min="1596" max="1597" width="9.140625" style="83" customWidth="1"/>
    <col min="1598" max="1792" width="8.7109375" style="83"/>
    <col min="1793" max="1793" width="4.28515625" style="83" customWidth="1"/>
    <col min="1794" max="1794" width="54.28515625" style="83" customWidth="1"/>
    <col min="1795" max="1795" width="3.85546875" style="83" customWidth="1"/>
    <col min="1796" max="1796" width="4.42578125" style="83" bestFit="1" customWidth="1"/>
    <col min="1797" max="1797" width="9.7109375" style="83" bestFit="1" customWidth="1"/>
    <col min="1798" max="1798" width="6.7109375" style="83" customWidth="1"/>
    <col min="1799" max="1799" width="4.7109375" style="83" customWidth="1"/>
    <col min="1800" max="1800" width="6.42578125" style="83" customWidth="1"/>
    <col min="1801" max="1801" width="7.140625" style="83" customWidth="1"/>
    <col min="1802" max="1802" width="5.7109375" style="83" customWidth="1"/>
    <col min="1803" max="1803" width="5" style="83" customWidth="1"/>
    <col min="1804" max="1804" width="9.7109375" style="83" bestFit="1" customWidth="1"/>
    <col min="1805" max="1805" width="7.140625" style="83" customWidth="1"/>
    <col min="1806" max="1806" width="4" style="83" customWidth="1"/>
    <col min="1807" max="1807" width="6.85546875" style="83" customWidth="1"/>
    <col min="1808" max="1808" width="7" style="83" customWidth="1"/>
    <col min="1809" max="1809" width="9.85546875" style="83" customWidth="1"/>
    <col min="1810" max="1810" width="10.140625" style="83" customWidth="1"/>
    <col min="1811" max="1851" width="0" style="83" hidden="1" customWidth="1"/>
    <col min="1852" max="1853" width="9.140625" style="83" customWidth="1"/>
    <col min="1854" max="2048" width="8.7109375" style="83"/>
    <col min="2049" max="2049" width="4.28515625" style="83" customWidth="1"/>
    <col min="2050" max="2050" width="54.28515625" style="83" customWidth="1"/>
    <col min="2051" max="2051" width="3.85546875" style="83" customWidth="1"/>
    <col min="2052" max="2052" width="4.42578125" style="83" bestFit="1" customWidth="1"/>
    <col min="2053" max="2053" width="9.7109375" style="83" bestFit="1" customWidth="1"/>
    <col min="2054" max="2054" width="6.7109375" style="83" customWidth="1"/>
    <col min="2055" max="2055" width="4.7109375" style="83" customWidth="1"/>
    <col min="2056" max="2056" width="6.42578125" style="83" customWidth="1"/>
    <col min="2057" max="2057" width="7.140625" style="83" customWidth="1"/>
    <col min="2058" max="2058" width="5.7109375" style="83" customWidth="1"/>
    <col min="2059" max="2059" width="5" style="83" customWidth="1"/>
    <col min="2060" max="2060" width="9.7109375" style="83" bestFit="1" customWidth="1"/>
    <col min="2061" max="2061" width="7.140625" style="83" customWidth="1"/>
    <col min="2062" max="2062" width="4" style="83" customWidth="1"/>
    <col min="2063" max="2063" width="6.85546875" style="83" customWidth="1"/>
    <col min="2064" max="2064" width="7" style="83" customWidth="1"/>
    <col min="2065" max="2065" width="9.85546875" style="83" customWidth="1"/>
    <col min="2066" max="2066" width="10.140625" style="83" customWidth="1"/>
    <col min="2067" max="2107" width="0" style="83" hidden="1" customWidth="1"/>
    <col min="2108" max="2109" width="9.140625" style="83" customWidth="1"/>
    <col min="2110" max="2304" width="8.7109375" style="83"/>
    <col min="2305" max="2305" width="4.28515625" style="83" customWidth="1"/>
    <col min="2306" max="2306" width="54.28515625" style="83" customWidth="1"/>
    <col min="2307" max="2307" width="3.85546875" style="83" customWidth="1"/>
    <col min="2308" max="2308" width="4.42578125" style="83" bestFit="1" customWidth="1"/>
    <col min="2309" max="2309" width="9.7109375" style="83" bestFit="1" customWidth="1"/>
    <col min="2310" max="2310" width="6.7109375" style="83" customWidth="1"/>
    <col min="2311" max="2311" width="4.7109375" style="83" customWidth="1"/>
    <col min="2312" max="2312" width="6.42578125" style="83" customWidth="1"/>
    <col min="2313" max="2313" width="7.140625" style="83" customWidth="1"/>
    <col min="2314" max="2314" width="5.7109375" style="83" customWidth="1"/>
    <col min="2315" max="2315" width="5" style="83" customWidth="1"/>
    <col min="2316" max="2316" width="9.7109375" style="83" bestFit="1" customWidth="1"/>
    <col min="2317" max="2317" width="7.140625" style="83" customWidth="1"/>
    <col min="2318" max="2318" width="4" style="83" customWidth="1"/>
    <col min="2319" max="2319" width="6.85546875" style="83" customWidth="1"/>
    <col min="2320" max="2320" width="7" style="83" customWidth="1"/>
    <col min="2321" max="2321" width="9.85546875" style="83" customWidth="1"/>
    <col min="2322" max="2322" width="10.140625" style="83" customWidth="1"/>
    <col min="2323" max="2363" width="0" style="83" hidden="1" customWidth="1"/>
    <col min="2364" max="2365" width="9.140625" style="83" customWidth="1"/>
    <col min="2366" max="2560" width="8.7109375" style="83"/>
    <col min="2561" max="2561" width="4.28515625" style="83" customWidth="1"/>
    <col min="2562" max="2562" width="54.28515625" style="83" customWidth="1"/>
    <col min="2563" max="2563" width="3.85546875" style="83" customWidth="1"/>
    <col min="2564" max="2564" width="4.42578125" style="83" bestFit="1" customWidth="1"/>
    <col min="2565" max="2565" width="9.7109375" style="83" bestFit="1" customWidth="1"/>
    <col min="2566" max="2566" width="6.7109375" style="83" customWidth="1"/>
    <col min="2567" max="2567" width="4.7109375" style="83" customWidth="1"/>
    <col min="2568" max="2568" width="6.42578125" style="83" customWidth="1"/>
    <col min="2569" max="2569" width="7.140625" style="83" customWidth="1"/>
    <col min="2570" max="2570" width="5.7109375" style="83" customWidth="1"/>
    <col min="2571" max="2571" width="5" style="83" customWidth="1"/>
    <col min="2572" max="2572" width="9.7109375" style="83" bestFit="1" customWidth="1"/>
    <col min="2573" max="2573" width="7.140625" style="83" customWidth="1"/>
    <col min="2574" max="2574" width="4" style="83" customWidth="1"/>
    <col min="2575" max="2575" width="6.85546875" style="83" customWidth="1"/>
    <col min="2576" max="2576" width="7" style="83" customWidth="1"/>
    <col min="2577" max="2577" width="9.85546875" style="83" customWidth="1"/>
    <col min="2578" max="2578" width="10.140625" style="83" customWidth="1"/>
    <col min="2579" max="2619" width="0" style="83" hidden="1" customWidth="1"/>
    <col min="2620" max="2621" width="9.140625" style="83" customWidth="1"/>
    <col min="2622" max="2816" width="8.7109375" style="83"/>
    <col min="2817" max="2817" width="4.28515625" style="83" customWidth="1"/>
    <col min="2818" max="2818" width="54.28515625" style="83" customWidth="1"/>
    <col min="2819" max="2819" width="3.85546875" style="83" customWidth="1"/>
    <col min="2820" max="2820" width="4.42578125" style="83" bestFit="1" customWidth="1"/>
    <col min="2821" max="2821" width="9.7109375" style="83" bestFit="1" customWidth="1"/>
    <col min="2822" max="2822" width="6.7109375" style="83" customWidth="1"/>
    <col min="2823" max="2823" width="4.7109375" style="83" customWidth="1"/>
    <col min="2824" max="2824" width="6.42578125" style="83" customWidth="1"/>
    <col min="2825" max="2825" width="7.140625" style="83" customWidth="1"/>
    <col min="2826" max="2826" width="5.7109375" style="83" customWidth="1"/>
    <col min="2827" max="2827" width="5" style="83" customWidth="1"/>
    <col min="2828" max="2828" width="9.7109375" style="83" bestFit="1" customWidth="1"/>
    <col min="2829" max="2829" width="7.140625" style="83" customWidth="1"/>
    <col min="2830" max="2830" width="4" style="83" customWidth="1"/>
    <col min="2831" max="2831" width="6.85546875" style="83" customWidth="1"/>
    <col min="2832" max="2832" width="7" style="83" customWidth="1"/>
    <col min="2833" max="2833" width="9.85546875" style="83" customWidth="1"/>
    <col min="2834" max="2834" width="10.140625" style="83" customWidth="1"/>
    <col min="2835" max="2875" width="0" style="83" hidden="1" customWidth="1"/>
    <col min="2876" max="2877" width="9.140625" style="83" customWidth="1"/>
    <col min="2878" max="3072" width="8.7109375" style="83"/>
    <col min="3073" max="3073" width="4.28515625" style="83" customWidth="1"/>
    <col min="3074" max="3074" width="54.28515625" style="83" customWidth="1"/>
    <col min="3075" max="3075" width="3.85546875" style="83" customWidth="1"/>
    <col min="3076" max="3076" width="4.42578125" style="83" bestFit="1" customWidth="1"/>
    <col min="3077" max="3077" width="9.7109375" style="83" bestFit="1" customWidth="1"/>
    <col min="3078" max="3078" width="6.7109375" style="83" customWidth="1"/>
    <col min="3079" max="3079" width="4.7109375" style="83" customWidth="1"/>
    <col min="3080" max="3080" width="6.42578125" style="83" customWidth="1"/>
    <col min="3081" max="3081" width="7.140625" style="83" customWidth="1"/>
    <col min="3082" max="3082" width="5.7109375" style="83" customWidth="1"/>
    <col min="3083" max="3083" width="5" style="83" customWidth="1"/>
    <col min="3084" max="3084" width="9.7109375" style="83" bestFit="1" customWidth="1"/>
    <col min="3085" max="3085" width="7.140625" style="83" customWidth="1"/>
    <col min="3086" max="3086" width="4" style="83" customWidth="1"/>
    <col min="3087" max="3087" width="6.85546875" style="83" customWidth="1"/>
    <col min="3088" max="3088" width="7" style="83" customWidth="1"/>
    <col min="3089" max="3089" width="9.85546875" style="83" customWidth="1"/>
    <col min="3090" max="3090" width="10.140625" style="83" customWidth="1"/>
    <col min="3091" max="3131" width="0" style="83" hidden="1" customWidth="1"/>
    <col min="3132" max="3133" width="9.140625" style="83" customWidth="1"/>
    <col min="3134" max="3328" width="8.7109375" style="83"/>
    <col min="3329" max="3329" width="4.28515625" style="83" customWidth="1"/>
    <col min="3330" max="3330" width="54.28515625" style="83" customWidth="1"/>
    <col min="3331" max="3331" width="3.85546875" style="83" customWidth="1"/>
    <col min="3332" max="3332" width="4.42578125" style="83" bestFit="1" customWidth="1"/>
    <col min="3333" max="3333" width="9.7109375" style="83" bestFit="1" customWidth="1"/>
    <col min="3334" max="3334" width="6.7109375" style="83" customWidth="1"/>
    <col min="3335" max="3335" width="4.7109375" style="83" customWidth="1"/>
    <col min="3336" max="3336" width="6.42578125" style="83" customWidth="1"/>
    <col min="3337" max="3337" width="7.140625" style="83" customWidth="1"/>
    <col min="3338" max="3338" width="5.7109375" style="83" customWidth="1"/>
    <col min="3339" max="3339" width="5" style="83" customWidth="1"/>
    <col min="3340" max="3340" width="9.7109375" style="83" bestFit="1" customWidth="1"/>
    <col min="3341" max="3341" width="7.140625" style="83" customWidth="1"/>
    <col min="3342" max="3342" width="4" style="83" customWidth="1"/>
    <col min="3343" max="3343" width="6.85546875" style="83" customWidth="1"/>
    <col min="3344" max="3344" width="7" style="83" customWidth="1"/>
    <col min="3345" max="3345" width="9.85546875" style="83" customWidth="1"/>
    <col min="3346" max="3346" width="10.140625" style="83" customWidth="1"/>
    <col min="3347" max="3387" width="0" style="83" hidden="1" customWidth="1"/>
    <col min="3388" max="3389" width="9.140625" style="83" customWidth="1"/>
    <col min="3390" max="3584" width="8.7109375" style="83"/>
    <col min="3585" max="3585" width="4.28515625" style="83" customWidth="1"/>
    <col min="3586" max="3586" width="54.28515625" style="83" customWidth="1"/>
    <col min="3587" max="3587" width="3.85546875" style="83" customWidth="1"/>
    <col min="3588" max="3588" width="4.42578125" style="83" bestFit="1" customWidth="1"/>
    <col min="3589" max="3589" width="9.7109375" style="83" bestFit="1" customWidth="1"/>
    <col min="3590" max="3590" width="6.7109375" style="83" customWidth="1"/>
    <col min="3591" max="3591" width="4.7109375" style="83" customWidth="1"/>
    <col min="3592" max="3592" width="6.42578125" style="83" customWidth="1"/>
    <col min="3593" max="3593" width="7.140625" style="83" customWidth="1"/>
    <col min="3594" max="3594" width="5.7109375" style="83" customWidth="1"/>
    <col min="3595" max="3595" width="5" style="83" customWidth="1"/>
    <col min="3596" max="3596" width="9.7109375" style="83" bestFit="1" customWidth="1"/>
    <col min="3597" max="3597" width="7.140625" style="83" customWidth="1"/>
    <col min="3598" max="3598" width="4" style="83" customWidth="1"/>
    <col min="3599" max="3599" width="6.85546875" style="83" customWidth="1"/>
    <col min="3600" max="3600" width="7" style="83" customWidth="1"/>
    <col min="3601" max="3601" width="9.85546875" style="83" customWidth="1"/>
    <col min="3602" max="3602" width="10.140625" style="83" customWidth="1"/>
    <col min="3603" max="3643" width="0" style="83" hidden="1" customWidth="1"/>
    <col min="3644" max="3645" width="9.140625" style="83" customWidth="1"/>
    <col min="3646" max="3840" width="8.7109375" style="83"/>
    <col min="3841" max="3841" width="4.28515625" style="83" customWidth="1"/>
    <col min="3842" max="3842" width="54.28515625" style="83" customWidth="1"/>
    <col min="3843" max="3843" width="3.85546875" style="83" customWidth="1"/>
    <col min="3844" max="3844" width="4.42578125" style="83" bestFit="1" customWidth="1"/>
    <col min="3845" max="3845" width="9.7109375" style="83" bestFit="1" customWidth="1"/>
    <col min="3846" max="3846" width="6.7109375" style="83" customWidth="1"/>
    <col min="3847" max="3847" width="4.7109375" style="83" customWidth="1"/>
    <col min="3848" max="3848" width="6.42578125" style="83" customWidth="1"/>
    <col min="3849" max="3849" width="7.140625" style="83" customWidth="1"/>
    <col min="3850" max="3850" width="5.7109375" style="83" customWidth="1"/>
    <col min="3851" max="3851" width="5" style="83" customWidth="1"/>
    <col min="3852" max="3852" width="9.7109375" style="83" bestFit="1" customWidth="1"/>
    <col min="3853" max="3853" width="7.140625" style="83" customWidth="1"/>
    <col min="3854" max="3854" width="4" style="83" customWidth="1"/>
    <col min="3855" max="3855" width="6.85546875" style="83" customWidth="1"/>
    <col min="3856" max="3856" width="7" style="83" customWidth="1"/>
    <col min="3857" max="3857" width="9.85546875" style="83" customWidth="1"/>
    <col min="3858" max="3858" width="10.140625" style="83" customWidth="1"/>
    <col min="3859" max="3899" width="0" style="83" hidden="1" customWidth="1"/>
    <col min="3900" max="3901" width="9.140625" style="83" customWidth="1"/>
    <col min="3902" max="4096" width="8.7109375" style="83"/>
    <col min="4097" max="4097" width="4.28515625" style="83" customWidth="1"/>
    <col min="4098" max="4098" width="54.28515625" style="83" customWidth="1"/>
    <col min="4099" max="4099" width="3.85546875" style="83" customWidth="1"/>
    <col min="4100" max="4100" width="4.42578125" style="83" bestFit="1" customWidth="1"/>
    <col min="4101" max="4101" width="9.7109375" style="83" bestFit="1" customWidth="1"/>
    <col min="4102" max="4102" width="6.7109375" style="83" customWidth="1"/>
    <col min="4103" max="4103" width="4.7109375" style="83" customWidth="1"/>
    <col min="4104" max="4104" width="6.42578125" style="83" customWidth="1"/>
    <col min="4105" max="4105" width="7.140625" style="83" customWidth="1"/>
    <col min="4106" max="4106" width="5.7109375" style="83" customWidth="1"/>
    <col min="4107" max="4107" width="5" style="83" customWidth="1"/>
    <col min="4108" max="4108" width="9.7109375" style="83" bestFit="1" customWidth="1"/>
    <col min="4109" max="4109" width="7.140625" style="83" customWidth="1"/>
    <col min="4110" max="4110" width="4" style="83" customWidth="1"/>
    <col min="4111" max="4111" width="6.85546875" style="83" customWidth="1"/>
    <col min="4112" max="4112" width="7" style="83" customWidth="1"/>
    <col min="4113" max="4113" width="9.85546875" style="83" customWidth="1"/>
    <col min="4114" max="4114" width="10.140625" style="83" customWidth="1"/>
    <col min="4115" max="4155" width="0" style="83" hidden="1" customWidth="1"/>
    <col min="4156" max="4157" width="9.140625" style="83" customWidth="1"/>
    <col min="4158" max="4352" width="8.7109375" style="83"/>
    <col min="4353" max="4353" width="4.28515625" style="83" customWidth="1"/>
    <col min="4354" max="4354" width="54.28515625" style="83" customWidth="1"/>
    <col min="4355" max="4355" width="3.85546875" style="83" customWidth="1"/>
    <col min="4356" max="4356" width="4.42578125" style="83" bestFit="1" customWidth="1"/>
    <col min="4357" max="4357" width="9.7109375" style="83" bestFit="1" customWidth="1"/>
    <col min="4358" max="4358" width="6.7109375" style="83" customWidth="1"/>
    <col min="4359" max="4359" width="4.7109375" style="83" customWidth="1"/>
    <col min="4360" max="4360" width="6.42578125" style="83" customWidth="1"/>
    <col min="4361" max="4361" width="7.140625" style="83" customWidth="1"/>
    <col min="4362" max="4362" width="5.7109375" style="83" customWidth="1"/>
    <col min="4363" max="4363" width="5" style="83" customWidth="1"/>
    <col min="4364" max="4364" width="9.7109375" style="83" bestFit="1" customWidth="1"/>
    <col min="4365" max="4365" width="7.140625" style="83" customWidth="1"/>
    <col min="4366" max="4366" width="4" style="83" customWidth="1"/>
    <col min="4367" max="4367" width="6.85546875" style="83" customWidth="1"/>
    <col min="4368" max="4368" width="7" style="83" customWidth="1"/>
    <col min="4369" max="4369" width="9.85546875" style="83" customWidth="1"/>
    <col min="4370" max="4370" width="10.140625" style="83" customWidth="1"/>
    <col min="4371" max="4411" width="0" style="83" hidden="1" customWidth="1"/>
    <col min="4412" max="4413" width="9.140625" style="83" customWidth="1"/>
    <col min="4414" max="4608" width="8.7109375" style="83"/>
    <col min="4609" max="4609" width="4.28515625" style="83" customWidth="1"/>
    <col min="4610" max="4610" width="54.28515625" style="83" customWidth="1"/>
    <col min="4611" max="4611" width="3.85546875" style="83" customWidth="1"/>
    <col min="4612" max="4612" width="4.42578125" style="83" bestFit="1" customWidth="1"/>
    <col min="4613" max="4613" width="9.7109375" style="83" bestFit="1" customWidth="1"/>
    <col min="4614" max="4614" width="6.7109375" style="83" customWidth="1"/>
    <col min="4615" max="4615" width="4.7109375" style="83" customWidth="1"/>
    <col min="4616" max="4616" width="6.42578125" style="83" customWidth="1"/>
    <col min="4617" max="4617" width="7.140625" style="83" customWidth="1"/>
    <col min="4618" max="4618" width="5.7109375" style="83" customWidth="1"/>
    <col min="4619" max="4619" width="5" style="83" customWidth="1"/>
    <col min="4620" max="4620" width="9.7109375" style="83" bestFit="1" customWidth="1"/>
    <col min="4621" max="4621" width="7.140625" style="83" customWidth="1"/>
    <col min="4622" max="4622" width="4" style="83" customWidth="1"/>
    <col min="4623" max="4623" width="6.85546875" style="83" customWidth="1"/>
    <col min="4624" max="4624" width="7" style="83" customWidth="1"/>
    <col min="4625" max="4625" width="9.85546875" style="83" customWidth="1"/>
    <col min="4626" max="4626" width="10.140625" style="83" customWidth="1"/>
    <col min="4627" max="4667" width="0" style="83" hidden="1" customWidth="1"/>
    <col min="4668" max="4669" width="9.140625" style="83" customWidth="1"/>
    <col min="4670" max="4864" width="8.7109375" style="83"/>
    <col min="4865" max="4865" width="4.28515625" style="83" customWidth="1"/>
    <col min="4866" max="4866" width="54.28515625" style="83" customWidth="1"/>
    <col min="4867" max="4867" width="3.85546875" style="83" customWidth="1"/>
    <col min="4868" max="4868" width="4.42578125" style="83" bestFit="1" customWidth="1"/>
    <col min="4869" max="4869" width="9.7109375" style="83" bestFit="1" customWidth="1"/>
    <col min="4870" max="4870" width="6.7109375" style="83" customWidth="1"/>
    <col min="4871" max="4871" width="4.7109375" style="83" customWidth="1"/>
    <col min="4872" max="4872" width="6.42578125" style="83" customWidth="1"/>
    <col min="4873" max="4873" width="7.140625" style="83" customWidth="1"/>
    <col min="4874" max="4874" width="5.7109375" style="83" customWidth="1"/>
    <col min="4875" max="4875" width="5" style="83" customWidth="1"/>
    <col min="4876" max="4876" width="9.7109375" style="83" bestFit="1" customWidth="1"/>
    <col min="4877" max="4877" width="7.140625" style="83" customWidth="1"/>
    <col min="4878" max="4878" width="4" style="83" customWidth="1"/>
    <col min="4879" max="4879" width="6.85546875" style="83" customWidth="1"/>
    <col min="4880" max="4880" width="7" style="83" customWidth="1"/>
    <col min="4881" max="4881" width="9.85546875" style="83" customWidth="1"/>
    <col min="4882" max="4882" width="10.140625" style="83" customWidth="1"/>
    <col min="4883" max="4923" width="0" style="83" hidden="1" customWidth="1"/>
    <col min="4924" max="4925" width="9.140625" style="83" customWidth="1"/>
    <col min="4926" max="5120" width="8.7109375" style="83"/>
    <col min="5121" max="5121" width="4.28515625" style="83" customWidth="1"/>
    <col min="5122" max="5122" width="54.28515625" style="83" customWidth="1"/>
    <col min="5123" max="5123" width="3.85546875" style="83" customWidth="1"/>
    <col min="5124" max="5124" width="4.42578125" style="83" bestFit="1" customWidth="1"/>
    <col min="5125" max="5125" width="9.7109375" style="83" bestFit="1" customWidth="1"/>
    <col min="5126" max="5126" width="6.7109375" style="83" customWidth="1"/>
    <col min="5127" max="5127" width="4.7109375" style="83" customWidth="1"/>
    <col min="5128" max="5128" width="6.42578125" style="83" customWidth="1"/>
    <col min="5129" max="5129" width="7.140625" style="83" customWidth="1"/>
    <col min="5130" max="5130" width="5.7109375" style="83" customWidth="1"/>
    <col min="5131" max="5131" width="5" style="83" customWidth="1"/>
    <col min="5132" max="5132" width="9.7109375" style="83" bestFit="1" customWidth="1"/>
    <col min="5133" max="5133" width="7.140625" style="83" customWidth="1"/>
    <col min="5134" max="5134" width="4" style="83" customWidth="1"/>
    <col min="5135" max="5135" width="6.85546875" style="83" customWidth="1"/>
    <col min="5136" max="5136" width="7" style="83" customWidth="1"/>
    <col min="5137" max="5137" width="9.85546875" style="83" customWidth="1"/>
    <col min="5138" max="5138" width="10.140625" style="83" customWidth="1"/>
    <col min="5139" max="5179" width="0" style="83" hidden="1" customWidth="1"/>
    <col min="5180" max="5181" width="9.140625" style="83" customWidth="1"/>
    <col min="5182" max="5376" width="8.7109375" style="83"/>
    <col min="5377" max="5377" width="4.28515625" style="83" customWidth="1"/>
    <col min="5378" max="5378" width="54.28515625" style="83" customWidth="1"/>
    <col min="5379" max="5379" width="3.85546875" style="83" customWidth="1"/>
    <col min="5380" max="5380" width="4.42578125" style="83" bestFit="1" customWidth="1"/>
    <col min="5381" max="5381" width="9.7109375" style="83" bestFit="1" customWidth="1"/>
    <col min="5382" max="5382" width="6.7109375" style="83" customWidth="1"/>
    <col min="5383" max="5383" width="4.7109375" style="83" customWidth="1"/>
    <col min="5384" max="5384" width="6.42578125" style="83" customWidth="1"/>
    <col min="5385" max="5385" width="7.140625" style="83" customWidth="1"/>
    <col min="5386" max="5386" width="5.7109375" style="83" customWidth="1"/>
    <col min="5387" max="5387" width="5" style="83" customWidth="1"/>
    <col min="5388" max="5388" width="9.7109375" style="83" bestFit="1" customWidth="1"/>
    <col min="5389" max="5389" width="7.140625" style="83" customWidth="1"/>
    <col min="5390" max="5390" width="4" style="83" customWidth="1"/>
    <col min="5391" max="5391" width="6.85546875" style="83" customWidth="1"/>
    <col min="5392" max="5392" width="7" style="83" customWidth="1"/>
    <col min="5393" max="5393" width="9.85546875" style="83" customWidth="1"/>
    <col min="5394" max="5394" width="10.140625" style="83" customWidth="1"/>
    <col min="5395" max="5435" width="0" style="83" hidden="1" customWidth="1"/>
    <col min="5436" max="5437" width="9.140625" style="83" customWidth="1"/>
    <col min="5438" max="5632" width="8.7109375" style="83"/>
    <col min="5633" max="5633" width="4.28515625" style="83" customWidth="1"/>
    <col min="5634" max="5634" width="54.28515625" style="83" customWidth="1"/>
    <col min="5635" max="5635" width="3.85546875" style="83" customWidth="1"/>
    <col min="5636" max="5636" width="4.42578125" style="83" bestFit="1" customWidth="1"/>
    <col min="5637" max="5637" width="9.7109375" style="83" bestFit="1" customWidth="1"/>
    <col min="5638" max="5638" width="6.7109375" style="83" customWidth="1"/>
    <col min="5639" max="5639" width="4.7109375" style="83" customWidth="1"/>
    <col min="5640" max="5640" width="6.42578125" style="83" customWidth="1"/>
    <col min="5641" max="5641" width="7.140625" style="83" customWidth="1"/>
    <col min="5642" max="5642" width="5.7109375" style="83" customWidth="1"/>
    <col min="5643" max="5643" width="5" style="83" customWidth="1"/>
    <col min="5644" max="5644" width="9.7109375" style="83" bestFit="1" customWidth="1"/>
    <col min="5645" max="5645" width="7.140625" style="83" customWidth="1"/>
    <col min="5646" max="5646" width="4" style="83" customWidth="1"/>
    <col min="5647" max="5647" width="6.85546875" style="83" customWidth="1"/>
    <col min="5648" max="5648" width="7" style="83" customWidth="1"/>
    <col min="5649" max="5649" width="9.85546875" style="83" customWidth="1"/>
    <col min="5650" max="5650" width="10.140625" style="83" customWidth="1"/>
    <col min="5651" max="5691" width="0" style="83" hidden="1" customWidth="1"/>
    <col min="5692" max="5693" width="9.140625" style="83" customWidth="1"/>
    <col min="5694" max="5888" width="8.7109375" style="83"/>
    <col min="5889" max="5889" width="4.28515625" style="83" customWidth="1"/>
    <col min="5890" max="5890" width="54.28515625" style="83" customWidth="1"/>
    <col min="5891" max="5891" width="3.85546875" style="83" customWidth="1"/>
    <col min="5892" max="5892" width="4.42578125" style="83" bestFit="1" customWidth="1"/>
    <col min="5893" max="5893" width="9.7109375" style="83" bestFit="1" customWidth="1"/>
    <col min="5894" max="5894" width="6.7109375" style="83" customWidth="1"/>
    <col min="5895" max="5895" width="4.7109375" style="83" customWidth="1"/>
    <col min="5896" max="5896" width="6.42578125" style="83" customWidth="1"/>
    <col min="5897" max="5897" width="7.140625" style="83" customWidth="1"/>
    <col min="5898" max="5898" width="5.7109375" style="83" customWidth="1"/>
    <col min="5899" max="5899" width="5" style="83" customWidth="1"/>
    <col min="5900" max="5900" width="9.7109375" style="83" bestFit="1" customWidth="1"/>
    <col min="5901" max="5901" width="7.140625" style="83" customWidth="1"/>
    <col min="5902" max="5902" width="4" style="83" customWidth="1"/>
    <col min="5903" max="5903" width="6.85546875" style="83" customWidth="1"/>
    <col min="5904" max="5904" width="7" style="83" customWidth="1"/>
    <col min="5905" max="5905" width="9.85546875" style="83" customWidth="1"/>
    <col min="5906" max="5906" width="10.140625" style="83" customWidth="1"/>
    <col min="5907" max="5947" width="0" style="83" hidden="1" customWidth="1"/>
    <col min="5948" max="5949" width="9.140625" style="83" customWidth="1"/>
    <col min="5950" max="6144" width="8.7109375" style="83"/>
    <col min="6145" max="6145" width="4.28515625" style="83" customWidth="1"/>
    <col min="6146" max="6146" width="54.28515625" style="83" customWidth="1"/>
    <col min="6147" max="6147" width="3.85546875" style="83" customWidth="1"/>
    <col min="6148" max="6148" width="4.42578125" style="83" bestFit="1" customWidth="1"/>
    <col min="6149" max="6149" width="9.7109375" style="83" bestFit="1" customWidth="1"/>
    <col min="6150" max="6150" width="6.7109375" style="83" customWidth="1"/>
    <col min="6151" max="6151" width="4.7109375" style="83" customWidth="1"/>
    <col min="6152" max="6152" width="6.42578125" style="83" customWidth="1"/>
    <col min="6153" max="6153" width="7.140625" style="83" customWidth="1"/>
    <col min="6154" max="6154" width="5.7109375" style="83" customWidth="1"/>
    <col min="6155" max="6155" width="5" style="83" customWidth="1"/>
    <col min="6156" max="6156" width="9.7109375" style="83" bestFit="1" customWidth="1"/>
    <col min="6157" max="6157" width="7.140625" style="83" customWidth="1"/>
    <col min="6158" max="6158" width="4" style="83" customWidth="1"/>
    <col min="6159" max="6159" width="6.85546875" style="83" customWidth="1"/>
    <col min="6160" max="6160" width="7" style="83" customWidth="1"/>
    <col min="6161" max="6161" width="9.85546875" style="83" customWidth="1"/>
    <col min="6162" max="6162" width="10.140625" style="83" customWidth="1"/>
    <col min="6163" max="6203" width="0" style="83" hidden="1" customWidth="1"/>
    <col min="6204" max="6205" width="9.140625" style="83" customWidth="1"/>
    <col min="6206" max="6400" width="8.7109375" style="83"/>
    <col min="6401" max="6401" width="4.28515625" style="83" customWidth="1"/>
    <col min="6402" max="6402" width="54.28515625" style="83" customWidth="1"/>
    <col min="6403" max="6403" width="3.85546875" style="83" customWidth="1"/>
    <col min="6404" max="6404" width="4.42578125" style="83" bestFit="1" customWidth="1"/>
    <col min="6405" max="6405" width="9.7109375" style="83" bestFit="1" customWidth="1"/>
    <col min="6406" max="6406" width="6.7109375" style="83" customWidth="1"/>
    <col min="6407" max="6407" width="4.7109375" style="83" customWidth="1"/>
    <col min="6408" max="6408" width="6.42578125" style="83" customWidth="1"/>
    <col min="6409" max="6409" width="7.140625" style="83" customWidth="1"/>
    <col min="6410" max="6410" width="5.7109375" style="83" customWidth="1"/>
    <col min="6411" max="6411" width="5" style="83" customWidth="1"/>
    <col min="6412" max="6412" width="9.7109375" style="83" bestFit="1" customWidth="1"/>
    <col min="6413" max="6413" width="7.140625" style="83" customWidth="1"/>
    <col min="6414" max="6414" width="4" style="83" customWidth="1"/>
    <col min="6415" max="6415" width="6.85546875" style="83" customWidth="1"/>
    <col min="6416" max="6416" width="7" style="83" customWidth="1"/>
    <col min="6417" max="6417" width="9.85546875" style="83" customWidth="1"/>
    <col min="6418" max="6418" width="10.140625" style="83" customWidth="1"/>
    <col min="6419" max="6459" width="0" style="83" hidden="1" customWidth="1"/>
    <col min="6460" max="6461" width="9.140625" style="83" customWidth="1"/>
    <col min="6462" max="6656" width="8.7109375" style="83"/>
    <col min="6657" max="6657" width="4.28515625" style="83" customWidth="1"/>
    <col min="6658" max="6658" width="54.28515625" style="83" customWidth="1"/>
    <col min="6659" max="6659" width="3.85546875" style="83" customWidth="1"/>
    <col min="6660" max="6660" width="4.42578125" style="83" bestFit="1" customWidth="1"/>
    <col min="6661" max="6661" width="9.7109375" style="83" bestFit="1" customWidth="1"/>
    <col min="6662" max="6662" width="6.7109375" style="83" customWidth="1"/>
    <col min="6663" max="6663" width="4.7109375" style="83" customWidth="1"/>
    <col min="6664" max="6664" width="6.42578125" style="83" customWidth="1"/>
    <col min="6665" max="6665" width="7.140625" style="83" customWidth="1"/>
    <col min="6666" max="6666" width="5.7109375" style="83" customWidth="1"/>
    <col min="6667" max="6667" width="5" style="83" customWidth="1"/>
    <col min="6668" max="6668" width="9.7109375" style="83" bestFit="1" customWidth="1"/>
    <col min="6669" max="6669" width="7.140625" style="83" customWidth="1"/>
    <col min="6670" max="6670" width="4" style="83" customWidth="1"/>
    <col min="6671" max="6671" width="6.85546875" style="83" customWidth="1"/>
    <col min="6672" max="6672" width="7" style="83" customWidth="1"/>
    <col min="6673" max="6673" width="9.85546875" style="83" customWidth="1"/>
    <col min="6674" max="6674" width="10.140625" style="83" customWidth="1"/>
    <col min="6675" max="6715" width="0" style="83" hidden="1" customWidth="1"/>
    <col min="6716" max="6717" width="9.140625" style="83" customWidth="1"/>
    <col min="6718" max="6912" width="8.7109375" style="83"/>
    <col min="6913" max="6913" width="4.28515625" style="83" customWidth="1"/>
    <col min="6914" max="6914" width="54.28515625" style="83" customWidth="1"/>
    <col min="6915" max="6915" width="3.85546875" style="83" customWidth="1"/>
    <col min="6916" max="6916" width="4.42578125" style="83" bestFit="1" customWidth="1"/>
    <col min="6917" max="6917" width="9.7109375" style="83" bestFit="1" customWidth="1"/>
    <col min="6918" max="6918" width="6.7109375" style="83" customWidth="1"/>
    <col min="6919" max="6919" width="4.7109375" style="83" customWidth="1"/>
    <col min="6920" max="6920" width="6.42578125" style="83" customWidth="1"/>
    <col min="6921" max="6921" width="7.140625" style="83" customWidth="1"/>
    <col min="6922" max="6922" width="5.7109375" style="83" customWidth="1"/>
    <col min="6923" max="6923" width="5" style="83" customWidth="1"/>
    <col min="6924" max="6924" width="9.7109375" style="83" bestFit="1" customWidth="1"/>
    <col min="6925" max="6925" width="7.140625" style="83" customWidth="1"/>
    <col min="6926" max="6926" width="4" style="83" customWidth="1"/>
    <col min="6927" max="6927" width="6.85546875" style="83" customWidth="1"/>
    <col min="6928" max="6928" width="7" style="83" customWidth="1"/>
    <col min="6929" max="6929" width="9.85546875" style="83" customWidth="1"/>
    <col min="6930" max="6930" width="10.140625" style="83" customWidth="1"/>
    <col min="6931" max="6971" width="0" style="83" hidden="1" customWidth="1"/>
    <col min="6972" max="6973" width="9.140625" style="83" customWidth="1"/>
    <col min="6974" max="7168" width="8.7109375" style="83"/>
    <col min="7169" max="7169" width="4.28515625" style="83" customWidth="1"/>
    <col min="7170" max="7170" width="54.28515625" style="83" customWidth="1"/>
    <col min="7171" max="7171" width="3.85546875" style="83" customWidth="1"/>
    <col min="7172" max="7172" width="4.42578125" style="83" bestFit="1" customWidth="1"/>
    <col min="7173" max="7173" width="9.7109375" style="83" bestFit="1" customWidth="1"/>
    <col min="7174" max="7174" width="6.7109375" style="83" customWidth="1"/>
    <col min="7175" max="7175" width="4.7109375" style="83" customWidth="1"/>
    <col min="7176" max="7176" width="6.42578125" style="83" customWidth="1"/>
    <col min="7177" max="7177" width="7.140625" style="83" customWidth="1"/>
    <col min="7178" max="7178" width="5.7109375" style="83" customWidth="1"/>
    <col min="7179" max="7179" width="5" style="83" customWidth="1"/>
    <col min="7180" max="7180" width="9.7109375" style="83" bestFit="1" customWidth="1"/>
    <col min="7181" max="7181" width="7.140625" style="83" customWidth="1"/>
    <col min="7182" max="7182" width="4" style="83" customWidth="1"/>
    <col min="7183" max="7183" width="6.85546875" style="83" customWidth="1"/>
    <col min="7184" max="7184" width="7" style="83" customWidth="1"/>
    <col min="7185" max="7185" width="9.85546875" style="83" customWidth="1"/>
    <col min="7186" max="7186" width="10.140625" style="83" customWidth="1"/>
    <col min="7187" max="7227" width="0" style="83" hidden="1" customWidth="1"/>
    <col min="7228" max="7229" width="9.140625" style="83" customWidth="1"/>
    <col min="7230" max="7424" width="8.7109375" style="83"/>
    <col min="7425" max="7425" width="4.28515625" style="83" customWidth="1"/>
    <col min="7426" max="7426" width="54.28515625" style="83" customWidth="1"/>
    <col min="7427" max="7427" width="3.85546875" style="83" customWidth="1"/>
    <col min="7428" max="7428" width="4.42578125" style="83" bestFit="1" customWidth="1"/>
    <col min="7429" max="7429" width="9.7109375" style="83" bestFit="1" customWidth="1"/>
    <col min="7430" max="7430" width="6.7109375" style="83" customWidth="1"/>
    <col min="7431" max="7431" width="4.7109375" style="83" customWidth="1"/>
    <col min="7432" max="7432" width="6.42578125" style="83" customWidth="1"/>
    <col min="7433" max="7433" width="7.140625" style="83" customWidth="1"/>
    <col min="7434" max="7434" width="5.7109375" style="83" customWidth="1"/>
    <col min="7435" max="7435" width="5" style="83" customWidth="1"/>
    <col min="7436" max="7436" width="9.7109375" style="83" bestFit="1" customWidth="1"/>
    <col min="7437" max="7437" width="7.140625" style="83" customWidth="1"/>
    <col min="7438" max="7438" width="4" style="83" customWidth="1"/>
    <col min="7439" max="7439" width="6.85546875" style="83" customWidth="1"/>
    <col min="7440" max="7440" width="7" style="83" customWidth="1"/>
    <col min="7441" max="7441" width="9.85546875" style="83" customWidth="1"/>
    <col min="7442" max="7442" width="10.140625" style="83" customWidth="1"/>
    <col min="7443" max="7483" width="0" style="83" hidden="1" customWidth="1"/>
    <col min="7484" max="7485" width="9.140625" style="83" customWidth="1"/>
    <col min="7486" max="7680" width="8.7109375" style="83"/>
    <col min="7681" max="7681" width="4.28515625" style="83" customWidth="1"/>
    <col min="7682" max="7682" width="54.28515625" style="83" customWidth="1"/>
    <col min="7683" max="7683" width="3.85546875" style="83" customWidth="1"/>
    <col min="7684" max="7684" width="4.42578125" style="83" bestFit="1" customWidth="1"/>
    <col min="7685" max="7685" width="9.7109375" style="83" bestFit="1" customWidth="1"/>
    <col min="7686" max="7686" width="6.7109375" style="83" customWidth="1"/>
    <col min="7687" max="7687" width="4.7109375" style="83" customWidth="1"/>
    <col min="7688" max="7688" width="6.42578125" style="83" customWidth="1"/>
    <col min="7689" max="7689" width="7.140625" style="83" customWidth="1"/>
    <col min="7690" max="7690" width="5.7109375" style="83" customWidth="1"/>
    <col min="7691" max="7691" width="5" style="83" customWidth="1"/>
    <col min="7692" max="7692" width="9.7109375" style="83" bestFit="1" customWidth="1"/>
    <col min="7693" max="7693" width="7.140625" style="83" customWidth="1"/>
    <col min="7694" max="7694" width="4" style="83" customWidth="1"/>
    <col min="7695" max="7695" width="6.85546875" style="83" customWidth="1"/>
    <col min="7696" max="7696" width="7" style="83" customWidth="1"/>
    <col min="7697" max="7697" width="9.85546875" style="83" customWidth="1"/>
    <col min="7698" max="7698" width="10.140625" style="83" customWidth="1"/>
    <col min="7699" max="7739" width="0" style="83" hidden="1" customWidth="1"/>
    <col min="7740" max="7741" width="9.140625" style="83" customWidth="1"/>
    <col min="7742" max="7936" width="8.7109375" style="83"/>
    <col min="7937" max="7937" width="4.28515625" style="83" customWidth="1"/>
    <col min="7938" max="7938" width="54.28515625" style="83" customWidth="1"/>
    <col min="7939" max="7939" width="3.85546875" style="83" customWidth="1"/>
    <col min="7940" max="7940" width="4.42578125" style="83" bestFit="1" customWidth="1"/>
    <col min="7941" max="7941" width="9.7109375" style="83" bestFit="1" customWidth="1"/>
    <col min="7942" max="7942" width="6.7109375" style="83" customWidth="1"/>
    <col min="7943" max="7943" width="4.7109375" style="83" customWidth="1"/>
    <col min="7944" max="7944" width="6.42578125" style="83" customWidth="1"/>
    <col min="7945" max="7945" width="7.140625" style="83" customWidth="1"/>
    <col min="7946" max="7946" width="5.7109375" style="83" customWidth="1"/>
    <col min="7947" max="7947" width="5" style="83" customWidth="1"/>
    <col min="7948" max="7948" width="9.7109375" style="83" bestFit="1" customWidth="1"/>
    <col min="7949" max="7949" width="7.140625" style="83" customWidth="1"/>
    <col min="7950" max="7950" width="4" style="83" customWidth="1"/>
    <col min="7951" max="7951" width="6.85546875" style="83" customWidth="1"/>
    <col min="7952" max="7952" width="7" style="83" customWidth="1"/>
    <col min="7953" max="7953" width="9.85546875" style="83" customWidth="1"/>
    <col min="7954" max="7954" width="10.140625" style="83" customWidth="1"/>
    <col min="7955" max="7995" width="0" style="83" hidden="1" customWidth="1"/>
    <col min="7996" max="7997" width="9.140625" style="83" customWidth="1"/>
    <col min="7998" max="8192" width="8.7109375" style="83"/>
    <col min="8193" max="8193" width="4.28515625" style="83" customWidth="1"/>
    <col min="8194" max="8194" width="54.28515625" style="83" customWidth="1"/>
    <col min="8195" max="8195" width="3.85546875" style="83" customWidth="1"/>
    <col min="8196" max="8196" width="4.42578125" style="83" bestFit="1" customWidth="1"/>
    <col min="8197" max="8197" width="9.7109375" style="83" bestFit="1" customWidth="1"/>
    <col min="8198" max="8198" width="6.7109375" style="83" customWidth="1"/>
    <col min="8199" max="8199" width="4.7109375" style="83" customWidth="1"/>
    <col min="8200" max="8200" width="6.42578125" style="83" customWidth="1"/>
    <col min="8201" max="8201" width="7.140625" style="83" customWidth="1"/>
    <col min="8202" max="8202" width="5.7109375" style="83" customWidth="1"/>
    <col min="8203" max="8203" width="5" style="83" customWidth="1"/>
    <col min="8204" max="8204" width="9.7109375" style="83" bestFit="1" customWidth="1"/>
    <col min="8205" max="8205" width="7.140625" style="83" customWidth="1"/>
    <col min="8206" max="8206" width="4" style="83" customWidth="1"/>
    <col min="8207" max="8207" width="6.85546875" style="83" customWidth="1"/>
    <col min="8208" max="8208" width="7" style="83" customWidth="1"/>
    <col min="8209" max="8209" width="9.85546875" style="83" customWidth="1"/>
    <col min="8210" max="8210" width="10.140625" style="83" customWidth="1"/>
    <col min="8211" max="8251" width="0" style="83" hidden="1" customWidth="1"/>
    <col min="8252" max="8253" width="9.140625" style="83" customWidth="1"/>
    <col min="8254" max="8448" width="8.7109375" style="83"/>
    <col min="8449" max="8449" width="4.28515625" style="83" customWidth="1"/>
    <col min="8450" max="8450" width="54.28515625" style="83" customWidth="1"/>
    <col min="8451" max="8451" width="3.85546875" style="83" customWidth="1"/>
    <col min="8452" max="8452" width="4.42578125" style="83" bestFit="1" customWidth="1"/>
    <col min="8453" max="8453" width="9.7109375" style="83" bestFit="1" customWidth="1"/>
    <col min="8454" max="8454" width="6.7109375" style="83" customWidth="1"/>
    <col min="8455" max="8455" width="4.7109375" style="83" customWidth="1"/>
    <col min="8456" max="8456" width="6.42578125" style="83" customWidth="1"/>
    <col min="8457" max="8457" width="7.140625" style="83" customWidth="1"/>
    <col min="8458" max="8458" width="5.7109375" style="83" customWidth="1"/>
    <col min="8459" max="8459" width="5" style="83" customWidth="1"/>
    <col min="8460" max="8460" width="9.7109375" style="83" bestFit="1" customWidth="1"/>
    <col min="8461" max="8461" width="7.140625" style="83" customWidth="1"/>
    <col min="8462" max="8462" width="4" style="83" customWidth="1"/>
    <col min="8463" max="8463" width="6.85546875" style="83" customWidth="1"/>
    <col min="8464" max="8464" width="7" style="83" customWidth="1"/>
    <col min="8465" max="8465" width="9.85546875" style="83" customWidth="1"/>
    <col min="8466" max="8466" width="10.140625" style="83" customWidth="1"/>
    <col min="8467" max="8507" width="0" style="83" hidden="1" customWidth="1"/>
    <col min="8508" max="8509" width="9.140625" style="83" customWidth="1"/>
    <col min="8510" max="8704" width="8.7109375" style="83"/>
    <col min="8705" max="8705" width="4.28515625" style="83" customWidth="1"/>
    <col min="8706" max="8706" width="54.28515625" style="83" customWidth="1"/>
    <col min="8707" max="8707" width="3.85546875" style="83" customWidth="1"/>
    <col min="8708" max="8708" width="4.42578125" style="83" bestFit="1" customWidth="1"/>
    <col min="8709" max="8709" width="9.7109375" style="83" bestFit="1" customWidth="1"/>
    <col min="8710" max="8710" width="6.7109375" style="83" customWidth="1"/>
    <col min="8711" max="8711" width="4.7109375" style="83" customWidth="1"/>
    <col min="8712" max="8712" width="6.42578125" style="83" customWidth="1"/>
    <col min="8713" max="8713" width="7.140625" style="83" customWidth="1"/>
    <col min="8714" max="8714" width="5.7109375" style="83" customWidth="1"/>
    <col min="8715" max="8715" width="5" style="83" customWidth="1"/>
    <col min="8716" max="8716" width="9.7109375" style="83" bestFit="1" customWidth="1"/>
    <col min="8717" max="8717" width="7.140625" style="83" customWidth="1"/>
    <col min="8718" max="8718" width="4" style="83" customWidth="1"/>
    <col min="8719" max="8719" width="6.85546875" style="83" customWidth="1"/>
    <col min="8720" max="8720" width="7" style="83" customWidth="1"/>
    <col min="8721" max="8721" width="9.85546875" style="83" customWidth="1"/>
    <col min="8722" max="8722" width="10.140625" style="83" customWidth="1"/>
    <col min="8723" max="8763" width="0" style="83" hidden="1" customWidth="1"/>
    <col min="8764" max="8765" width="9.140625" style="83" customWidth="1"/>
    <col min="8766" max="8960" width="8.7109375" style="83"/>
    <col min="8961" max="8961" width="4.28515625" style="83" customWidth="1"/>
    <col min="8962" max="8962" width="54.28515625" style="83" customWidth="1"/>
    <col min="8963" max="8963" width="3.85546875" style="83" customWidth="1"/>
    <col min="8964" max="8964" width="4.42578125" style="83" bestFit="1" customWidth="1"/>
    <col min="8965" max="8965" width="9.7109375" style="83" bestFit="1" customWidth="1"/>
    <col min="8966" max="8966" width="6.7109375" style="83" customWidth="1"/>
    <col min="8967" max="8967" width="4.7109375" style="83" customWidth="1"/>
    <col min="8968" max="8968" width="6.42578125" style="83" customWidth="1"/>
    <col min="8969" max="8969" width="7.140625" style="83" customWidth="1"/>
    <col min="8970" max="8970" width="5.7109375" style="83" customWidth="1"/>
    <col min="8971" max="8971" width="5" style="83" customWidth="1"/>
    <col min="8972" max="8972" width="9.7109375" style="83" bestFit="1" customWidth="1"/>
    <col min="8973" max="8973" width="7.140625" style="83" customWidth="1"/>
    <col min="8974" max="8974" width="4" style="83" customWidth="1"/>
    <col min="8975" max="8975" width="6.85546875" style="83" customWidth="1"/>
    <col min="8976" max="8976" width="7" style="83" customWidth="1"/>
    <col min="8977" max="8977" width="9.85546875" style="83" customWidth="1"/>
    <col min="8978" max="8978" width="10.140625" style="83" customWidth="1"/>
    <col min="8979" max="9019" width="0" style="83" hidden="1" customWidth="1"/>
    <col min="9020" max="9021" width="9.140625" style="83" customWidth="1"/>
    <col min="9022" max="9216" width="8.7109375" style="83"/>
    <col min="9217" max="9217" width="4.28515625" style="83" customWidth="1"/>
    <col min="9218" max="9218" width="54.28515625" style="83" customWidth="1"/>
    <col min="9219" max="9219" width="3.85546875" style="83" customWidth="1"/>
    <col min="9220" max="9220" width="4.42578125" style="83" bestFit="1" customWidth="1"/>
    <col min="9221" max="9221" width="9.7109375" style="83" bestFit="1" customWidth="1"/>
    <col min="9222" max="9222" width="6.7109375" style="83" customWidth="1"/>
    <col min="9223" max="9223" width="4.7109375" style="83" customWidth="1"/>
    <col min="9224" max="9224" width="6.42578125" style="83" customWidth="1"/>
    <col min="9225" max="9225" width="7.140625" style="83" customWidth="1"/>
    <col min="9226" max="9226" width="5.7109375" style="83" customWidth="1"/>
    <col min="9227" max="9227" width="5" style="83" customWidth="1"/>
    <col min="9228" max="9228" width="9.7109375" style="83" bestFit="1" customWidth="1"/>
    <col min="9229" max="9229" width="7.140625" style="83" customWidth="1"/>
    <col min="9230" max="9230" width="4" style="83" customWidth="1"/>
    <col min="9231" max="9231" width="6.85546875" style="83" customWidth="1"/>
    <col min="9232" max="9232" width="7" style="83" customWidth="1"/>
    <col min="9233" max="9233" width="9.85546875" style="83" customWidth="1"/>
    <col min="9234" max="9234" width="10.140625" style="83" customWidth="1"/>
    <col min="9235" max="9275" width="0" style="83" hidden="1" customWidth="1"/>
    <col min="9276" max="9277" width="9.140625" style="83" customWidth="1"/>
    <col min="9278" max="9472" width="8.7109375" style="83"/>
    <col min="9473" max="9473" width="4.28515625" style="83" customWidth="1"/>
    <col min="9474" max="9474" width="54.28515625" style="83" customWidth="1"/>
    <col min="9475" max="9475" width="3.85546875" style="83" customWidth="1"/>
    <col min="9476" max="9476" width="4.42578125" style="83" bestFit="1" customWidth="1"/>
    <col min="9477" max="9477" width="9.7109375" style="83" bestFit="1" customWidth="1"/>
    <col min="9478" max="9478" width="6.7109375" style="83" customWidth="1"/>
    <col min="9479" max="9479" width="4.7109375" style="83" customWidth="1"/>
    <col min="9480" max="9480" width="6.42578125" style="83" customWidth="1"/>
    <col min="9481" max="9481" width="7.140625" style="83" customWidth="1"/>
    <col min="9482" max="9482" width="5.7109375" style="83" customWidth="1"/>
    <col min="9483" max="9483" width="5" style="83" customWidth="1"/>
    <col min="9484" max="9484" width="9.7109375" style="83" bestFit="1" customWidth="1"/>
    <col min="9485" max="9485" width="7.140625" style="83" customWidth="1"/>
    <col min="9486" max="9486" width="4" style="83" customWidth="1"/>
    <col min="9487" max="9487" width="6.85546875" style="83" customWidth="1"/>
    <col min="9488" max="9488" width="7" style="83" customWidth="1"/>
    <col min="9489" max="9489" width="9.85546875" style="83" customWidth="1"/>
    <col min="9490" max="9490" width="10.140625" style="83" customWidth="1"/>
    <col min="9491" max="9531" width="0" style="83" hidden="1" customWidth="1"/>
    <col min="9532" max="9533" width="9.140625" style="83" customWidth="1"/>
    <col min="9534" max="9728" width="8.7109375" style="83"/>
    <col min="9729" max="9729" width="4.28515625" style="83" customWidth="1"/>
    <col min="9730" max="9730" width="54.28515625" style="83" customWidth="1"/>
    <col min="9731" max="9731" width="3.85546875" style="83" customWidth="1"/>
    <col min="9732" max="9732" width="4.42578125" style="83" bestFit="1" customWidth="1"/>
    <col min="9733" max="9733" width="9.7109375" style="83" bestFit="1" customWidth="1"/>
    <col min="9734" max="9734" width="6.7109375" style="83" customWidth="1"/>
    <col min="9735" max="9735" width="4.7109375" style="83" customWidth="1"/>
    <col min="9736" max="9736" width="6.42578125" style="83" customWidth="1"/>
    <col min="9737" max="9737" width="7.140625" style="83" customWidth="1"/>
    <col min="9738" max="9738" width="5.7109375" style="83" customWidth="1"/>
    <col min="9739" max="9739" width="5" style="83" customWidth="1"/>
    <col min="9740" max="9740" width="9.7109375" style="83" bestFit="1" customWidth="1"/>
    <col min="9741" max="9741" width="7.140625" style="83" customWidth="1"/>
    <col min="9742" max="9742" width="4" style="83" customWidth="1"/>
    <col min="9743" max="9743" width="6.85546875" style="83" customWidth="1"/>
    <col min="9744" max="9744" width="7" style="83" customWidth="1"/>
    <col min="9745" max="9745" width="9.85546875" style="83" customWidth="1"/>
    <col min="9746" max="9746" width="10.140625" style="83" customWidth="1"/>
    <col min="9747" max="9787" width="0" style="83" hidden="1" customWidth="1"/>
    <col min="9788" max="9789" width="9.140625" style="83" customWidth="1"/>
    <col min="9790" max="9984" width="8.7109375" style="83"/>
    <col min="9985" max="9985" width="4.28515625" style="83" customWidth="1"/>
    <col min="9986" max="9986" width="54.28515625" style="83" customWidth="1"/>
    <col min="9987" max="9987" width="3.85546875" style="83" customWidth="1"/>
    <col min="9988" max="9988" width="4.42578125" style="83" bestFit="1" customWidth="1"/>
    <col min="9989" max="9989" width="9.7109375" style="83" bestFit="1" customWidth="1"/>
    <col min="9990" max="9990" width="6.7109375" style="83" customWidth="1"/>
    <col min="9991" max="9991" width="4.7109375" style="83" customWidth="1"/>
    <col min="9992" max="9992" width="6.42578125" style="83" customWidth="1"/>
    <col min="9993" max="9993" width="7.140625" style="83" customWidth="1"/>
    <col min="9994" max="9994" width="5.7109375" style="83" customWidth="1"/>
    <col min="9995" max="9995" width="5" style="83" customWidth="1"/>
    <col min="9996" max="9996" width="9.7109375" style="83" bestFit="1" customWidth="1"/>
    <col min="9997" max="9997" width="7.140625" style="83" customWidth="1"/>
    <col min="9998" max="9998" width="4" style="83" customWidth="1"/>
    <col min="9999" max="9999" width="6.85546875" style="83" customWidth="1"/>
    <col min="10000" max="10000" width="7" style="83" customWidth="1"/>
    <col min="10001" max="10001" width="9.85546875" style="83" customWidth="1"/>
    <col min="10002" max="10002" width="10.140625" style="83" customWidth="1"/>
    <col min="10003" max="10043" width="0" style="83" hidden="1" customWidth="1"/>
    <col min="10044" max="10045" width="9.140625" style="83" customWidth="1"/>
    <col min="10046" max="10240" width="8.7109375" style="83"/>
    <col min="10241" max="10241" width="4.28515625" style="83" customWidth="1"/>
    <col min="10242" max="10242" width="54.28515625" style="83" customWidth="1"/>
    <col min="10243" max="10243" width="3.85546875" style="83" customWidth="1"/>
    <col min="10244" max="10244" width="4.42578125" style="83" bestFit="1" customWidth="1"/>
    <col min="10245" max="10245" width="9.7109375" style="83" bestFit="1" customWidth="1"/>
    <col min="10246" max="10246" width="6.7109375" style="83" customWidth="1"/>
    <col min="10247" max="10247" width="4.7109375" style="83" customWidth="1"/>
    <col min="10248" max="10248" width="6.42578125" style="83" customWidth="1"/>
    <col min="10249" max="10249" width="7.140625" style="83" customWidth="1"/>
    <col min="10250" max="10250" width="5.7109375" style="83" customWidth="1"/>
    <col min="10251" max="10251" width="5" style="83" customWidth="1"/>
    <col min="10252" max="10252" width="9.7109375" style="83" bestFit="1" customWidth="1"/>
    <col min="10253" max="10253" width="7.140625" style="83" customWidth="1"/>
    <col min="10254" max="10254" width="4" style="83" customWidth="1"/>
    <col min="10255" max="10255" width="6.85546875" style="83" customWidth="1"/>
    <col min="10256" max="10256" width="7" style="83" customWidth="1"/>
    <col min="10257" max="10257" width="9.85546875" style="83" customWidth="1"/>
    <col min="10258" max="10258" width="10.140625" style="83" customWidth="1"/>
    <col min="10259" max="10299" width="0" style="83" hidden="1" customWidth="1"/>
    <col min="10300" max="10301" width="9.140625" style="83" customWidth="1"/>
    <col min="10302" max="10496" width="8.7109375" style="83"/>
    <col min="10497" max="10497" width="4.28515625" style="83" customWidth="1"/>
    <col min="10498" max="10498" width="54.28515625" style="83" customWidth="1"/>
    <col min="10499" max="10499" width="3.85546875" style="83" customWidth="1"/>
    <col min="10500" max="10500" width="4.42578125" style="83" bestFit="1" customWidth="1"/>
    <col min="10501" max="10501" width="9.7109375" style="83" bestFit="1" customWidth="1"/>
    <col min="10502" max="10502" width="6.7109375" style="83" customWidth="1"/>
    <col min="10503" max="10503" width="4.7109375" style="83" customWidth="1"/>
    <col min="10504" max="10504" width="6.42578125" style="83" customWidth="1"/>
    <col min="10505" max="10505" width="7.140625" style="83" customWidth="1"/>
    <col min="10506" max="10506" width="5.7109375" style="83" customWidth="1"/>
    <col min="10507" max="10507" width="5" style="83" customWidth="1"/>
    <col min="10508" max="10508" width="9.7109375" style="83" bestFit="1" customWidth="1"/>
    <col min="10509" max="10509" width="7.140625" style="83" customWidth="1"/>
    <col min="10510" max="10510" width="4" style="83" customWidth="1"/>
    <col min="10511" max="10511" width="6.85546875" style="83" customWidth="1"/>
    <col min="10512" max="10512" width="7" style="83" customWidth="1"/>
    <col min="10513" max="10513" width="9.85546875" style="83" customWidth="1"/>
    <col min="10514" max="10514" width="10.140625" style="83" customWidth="1"/>
    <col min="10515" max="10555" width="0" style="83" hidden="1" customWidth="1"/>
    <col min="10556" max="10557" width="9.140625" style="83" customWidth="1"/>
    <col min="10558" max="10752" width="8.7109375" style="83"/>
    <col min="10753" max="10753" width="4.28515625" style="83" customWidth="1"/>
    <col min="10754" max="10754" width="54.28515625" style="83" customWidth="1"/>
    <col min="10755" max="10755" width="3.85546875" style="83" customWidth="1"/>
    <col min="10756" max="10756" width="4.42578125" style="83" bestFit="1" customWidth="1"/>
    <col min="10757" max="10757" width="9.7109375" style="83" bestFit="1" customWidth="1"/>
    <col min="10758" max="10758" width="6.7109375" style="83" customWidth="1"/>
    <col min="10759" max="10759" width="4.7109375" style="83" customWidth="1"/>
    <col min="10760" max="10760" width="6.42578125" style="83" customWidth="1"/>
    <col min="10761" max="10761" width="7.140625" style="83" customWidth="1"/>
    <col min="10762" max="10762" width="5.7109375" style="83" customWidth="1"/>
    <col min="10763" max="10763" width="5" style="83" customWidth="1"/>
    <col min="10764" max="10764" width="9.7109375" style="83" bestFit="1" customWidth="1"/>
    <col min="10765" max="10765" width="7.140625" style="83" customWidth="1"/>
    <col min="10766" max="10766" width="4" style="83" customWidth="1"/>
    <col min="10767" max="10767" width="6.85546875" style="83" customWidth="1"/>
    <col min="10768" max="10768" width="7" style="83" customWidth="1"/>
    <col min="10769" max="10769" width="9.85546875" style="83" customWidth="1"/>
    <col min="10770" max="10770" width="10.140625" style="83" customWidth="1"/>
    <col min="10771" max="10811" width="0" style="83" hidden="1" customWidth="1"/>
    <col min="10812" max="10813" width="9.140625" style="83" customWidth="1"/>
    <col min="10814" max="11008" width="8.7109375" style="83"/>
    <col min="11009" max="11009" width="4.28515625" style="83" customWidth="1"/>
    <col min="11010" max="11010" width="54.28515625" style="83" customWidth="1"/>
    <col min="11011" max="11011" width="3.85546875" style="83" customWidth="1"/>
    <col min="11012" max="11012" width="4.42578125" style="83" bestFit="1" customWidth="1"/>
    <col min="11013" max="11013" width="9.7109375" style="83" bestFit="1" customWidth="1"/>
    <col min="11014" max="11014" width="6.7109375" style="83" customWidth="1"/>
    <col min="11015" max="11015" width="4.7109375" style="83" customWidth="1"/>
    <col min="11016" max="11016" width="6.42578125" style="83" customWidth="1"/>
    <col min="11017" max="11017" width="7.140625" style="83" customWidth="1"/>
    <col min="11018" max="11018" width="5.7109375" style="83" customWidth="1"/>
    <col min="11019" max="11019" width="5" style="83" customWidth="1"/>
    <col min="11020" max="11020" width="9.7109375" style="83" bestFit="1" customWidth="1"/>
    <col min="11021" max="11021" width="7.140625" style="83" customWidth="1"/>
    <col min="11022" max="11022" width="4" style="83" customWidth="1"/>
    <col min="11023" max="11023" width="6.85546875" style="83" customWidth="1"/>
    <col min="11024" max="11024" width="7" style="83" customWidth="1"/>
    <col min="11025" max="11025" width="9.85546875" style="83" customWidth="1"/>
    <col min="11026" max="11026" width="10.140625" style="83" customWidth="1"/>
    <col min="11027" max="11067" width="0" style="83" hidden="1" customWidth="1"/>
    <col min="11068" max="11069" width="9.140625" style="83" customWidth="1"/>
    <col min="11070" max="11264" width="8.7109375" style="83"/>
    <col min="11265" max="11265" width="4.28515625" style="83" customWidth="1"/>
    <col min="11266" max="11266" width="54.28515625" style="83" customWidth="1"/>
    <col min="11267" max="11267" width="3.85546875" style="83" customWidth="1"/>
    <col min="11268" max="11268" width="4.42578125" style="83" bestFit="1" customWidth="1"/>
    <col min="11269" max="11269" width="9.7109375" style="83" bestFit="1" customWidth="1"/>
    <col min="11270" max="11270" width="6.7109375" style="83" customWidth="1"/>
    <col min="11271" max="11271" width="4.7109375" style="83" customWidth="1"/>
    <col min="11272" max="11272" width="6.42578125" style="83" customWidth="1"/>
    <col min="11273" max="11273" width="7.140625" style="83" customWidth="1"/>
    <col min="11274" max="11274" width="5.7109375" style="83" customWidth="1"/>
    <col min="11275" max="11275" width="5" style="83" customWidth="1"/>
    <col min="11276" max="11276" width="9.7109375" style="83" bestFit="1" customWidth="1"/>
    <col min="11277" max="11277" width="7.140625" style="83" customWidth="1"/>
    <col min="11278" max="11278" width="4" style="83" customWidth="1"/>
    <col min="11279" max="11279" width="6.85546875" style="83" customWidth="1"/>
    <col min="11280" max="11280" width="7" style="83" customWidth="1"/>
    <col min="11281" max="11281" width="9.85546875" style="83" customWidth="1"/>
    <col min="11282" max="11282" width="10.140625" style="83" customWidth="1"/>
    <col min="11283" max="11323" width="0" style="83" hidden="1" customWidth="1"/>
    <col min="11324" max="11325" width="9.140625" style="83" customWidth="1"/>
    <col min="11326" max="11520" width="8.7109375" style="83"/>
    <col min="11521" max="11521" width="4.28515625" style="83" customWidth="1"/>
    <col min="11522" max="11522" width="54.28515625" style="83" customWidth="1"/>
    <col min="11523" max="11523" width="3.85546875" style="83" customWidth="1"/>
    <col min="11524" max="11524" width="4.42578125" style="83" bestFit="1" customWidth="1"/>
    <col min="11525" max="11525" width="9.7109375" style="83" bestFit="1" customWidth="1"/>
    <col min="11526" max="11526" width="6.7109375" style="83" customWidth="1"/>
    <col min="11527" max="11527" width="4.7109375" style="83" customWidth="1"/>
    <col min="11528" max="11528" width="6.42578125" style="83" customWidth="1"/>
    <col min="11529" max="11529" width="7.140625" style="83" customWidth="1"/>
    <col min="11530" max="11530" width="5.7109375" style="83" customWidth="1"/>
    <col min="11531" max="11531" width="5" style="83" customWidth="1"/>
    <col min="11532" max="11532" width="9.7109375" style="83" bestFit="1" customWidth="1"/>
    <col min="11533" max="11533" width="7.140625" style="83" customWidth="1"/>
    <col min="11534" max="11534" width="4" style="83" customWidth="1"/>
    <col min="11535" max="11535" width="6.85546875" style="83" customWidth="1"/>
    <col min="11536" max="11536" width="7" style="83" customWidth="1"/>
    <col min="11537" max="11537" width="9.85546875" style="83" customWidth="1"/>
    <col min="11538" max="11538" width="10.140625" style="83" customWidth="1"/>
    <col min="11539" max="11579" width="0" style="83" hidden="1" customWidth="1"/>
    <col min="11580" max="11581" width="9.140625" style="83" customWidth="1"/>
    <col min="11582" max="11776" width="8.7109375" style="83"/>
    <col min="11777" max="11777" width="4.28515625" style="83" customWidth="1"/>
    <col min="11778" max="11778" width="54.28515625" style="83" customWidth="1"/>
    <col min="11779" max="11779" width="3.85546875" style="83" customWidth="1"/>
    <col min="11780" max="11780" width="4.42578125" style="83" bestFit="1" customWidth="1"/>
    <col min="11781" max="11781" width="9.7109375" style="83" bestFit="1" customWidth="1"/>
    <col min="11782" max="11782" width="6.7109375" style="83" customWidth="1"/>
    <col min="11783" max="11783" width="4.7109375" style="83" customWidth="1"/>
    <col min="11784" max="11784" width="6.42578125" style="83" customWidth="1"/>
    <col min="11785" max="11785" width="7.140625" style="83" customWidth="1"/>
    <col min="11786" max="11786" width="5.7109375" style="83" customWidth="1"/>
    <col min="11787" max="11787" width="5" style="83" customWidth="1"/>
    <col min="11788" max="11788" width="9.7109375" style="83" bestFit="1" customWidth="1"/>
    <col min="11789" max="11789" width="7.140625" style="83" customWidth="1"/>
    <col min="11790" max="11790" width="4" style="83" customWidth="1"/>
    <col min="11791" max="11791" width="6.85546875" style="83" customWidth="1"/>
    <col min="11792" max="11792" width="7" style="83" customWidth="1"/>
    <col min="11793" max="11793" width="9.85546875" style="83" customWidth="1"/>
    <col min="11794" max="11794" width="10.140625" style="83" customWidth="1"/>
    <col min="11795" max="11835" width="0" style="83" hidden="1" customWidth="1"/>
    <col min="11836" max="11837" width="9.140625" style="83" customWidth="1"/>
    <col min="11838" max="12032" width="8.7109375" style="83"/>
    <col min="12033" max="12033" width="4.28515625" style="83" customWidth="1"/>
    <col min="12034" max="12034" width="54.28515625" style="83" customWidth="1"/>
    <col min="12035" max="12035" width="3.85546875" style="83" customWidth="1"/>
    <col min="12036" max="12036" width="4.42578125" style="83" bestFit="1" customWidth="1"/>
    <col min="12037" max="12037" width="9.7109375" style="83" bestFit="1" customWidth="1"/>
    <col min="12038" max="12038" width="6.7109375" style="83" customWidth="1"/>
    <col min="12039" max="12039" width="4.7109375" style="83" customWidth="1"/>
    <col min="12040" max="12040" width="6.42578125" style="83" customWidth="1"/>
    <col min="12041" max="12041" width="7.140625" style="83" customWidth="1"/>
    <col min="12042" max="12042" width="5.7109375" style="83" customWidth="1"/>
    <col min="12043" max="12043" width="5" style="83" customWidth="1"/>
    <col min="12044" max="12044" width="9.7109375" style="83" bestFit="1" customWidth="1"/>
    <col min="12045" max="12045" width="7.140625" style="83" customWidth="1"/>
    <col min="12046" max="12046" width="4" style="83" customWidth="1"/>
    <col min="12047" max="12047" width="6.85546875" style="83" customWidth="1"/>
    <col min="12048" max="12048" width="7" style="83" customWidth="1"/>
    <col min="12049" max="12049" width="9.85546875" style="83" customWidth="1"/>
    <col min="12050" max="12050" width="10.140625" style="83" customWidth="1"/>
    <col min="12051" max="12091" width="0" style="83" hidden="1" customWidth="1"/>
    <col min="12092" max="12093" width="9.140625" style="83" customWidth="1"/>
    <col min="12094" max="12288" width="8.7109375" style="83"/>
    <col min="12289" max="12289" width="4.28515625" style="83" customWidth="1"/>
    <col min="12290" max="12290" width="54.28515625" style="83" customWidth="1"/>
    <col min="12291" max="12291" width="3.85546875" style="83" customWidth="1"/>
    <col min="12292" max="12292" width="4.42578125" style="83" bestFit="1" customWidth="1"/>
    <col min="12293" max="12293" width="9.7109375" style="83" bestFit="1" customWidth="1"/>
    <col min="12294" max="12294" width="6.7109375" style="83" customWidth="1"/>
    <col min="12295" max="12295" width="4.7109375" style="83" customWidth="1"/>
    <col min="12296" max="12296" width="6.42578125" style="83" customWidth="1"/>
    <col min="12297" max="12297" width="7.140625" style="83" customWidth="1"/>
    <col min="12298" max="12298" width="5.7109375" style="83" customWidth="1"/>
    <col min="12299" max="12299" width="5" style="83" customWidth="1"/>
    <col min="12300" max="12300" width="9.7109375" style="83" bestFit="1" customWidth="1"/>
    <col min="12301" max="12301" width="7.140625" style="83" customWidth="1"/>
    <col min="12302" max="12302" width="4" style="83" customWidth="1"/>
    <col min="12303" max="12303" width="6.85546875" style="83" customWidth="1"/>
    <col min="12304" max="12304" width="7" style="83" customWidth="1"/>
    <col min="12305" max="12305" width="9.85546875" style="83" customWidth="1"/>
    <col min="12306" max="12306" width="10.140625" style="83" customWidth="1"/>
    <col min="12307" max="12347" width="0" style="83" hidden="1" customWidth="1"/>
    <col min="12348" max="12349" width="9.140625" style="83" customWidth="1"/>
    <col min="12350" max="12544" width="8.7109375" style="83"/>
    <col min="12545" max="12545" width="4.28515625" style="83" customWidth="1"/>
    <col min="12546" max="12546" width="54.28515625" style="83" customWidth="1"/>
    <col min="12547" max="12547" width="3.85546875" style="83" customWidth="1"/>
    <col min="12548" max="12548" width="4.42578125" style="83" bestFit="1" customWidth="1"/>
    <col min="12549" max="12549" width="9.7109375" style="83" bestFit="1" customWidth="1"/>
    <col min="12550" max="12550" width="6.7109375" style="83" customWidth="1"/>
    <col min="12551" max="12551" width="4.7109375" style="83" customWidth="1"/>
    <col min="12552" max="12552" width="6.42578125" style="83" customWidth="1"/>
    <col min="12553" max="12553" width="7.140625" style="83" customWidth="1"/>
    <col min="12554" max="12554" width="5.7109375" style="83" customWidth="1"/>
    <col min="12555" max="12555" width="5" style="83" customWidth="1"/>
    <col min="12556" max="12556" width="9.7109375" style="83" bestFit="1" customWidth="1"/>
    <col min="12557" max="12557" width="7.140625" style="83" customWidth="1"/>
    <col min="12558" max="12558" width="4" style="83" customWidth="1"/>
    <col min="12559" max="12559" width="6.85546875" style="83" customWidth="1"/>
    <col min="12560" max="12560" width="7" style="83" customWidth="1"/>
    <col min="12561" max="12561" width="9.85546875" style="83" customWidth="1"/>
    <col min="12562" max="12562" width="10.140625" style="83" customWidth="1"/>
    <col min="12563" max="12603" width="0" style="83" hidden="1" customWidth="1"/>
    <col min="12604" max="12605" width="9.140625" style="83" customWidth="1"/>
    <col min="12606" max="12800" width="8.7109375" style="83"/>
    <col min="12801" max="12801" width="4.28515625" style="83" customWidth="1"/>
    <col min="12802" max="12802" width="54.28515625" style="83" customWidth="1"/>
    <col min="12803" max="12803" width="3.85546875" style="83" customWidth="1"/>
    <col min="12804" max="12804" width="4.42578125" style="83" bestFit="1" customWidth="1"/>
    <col min="12805" max="12805" width="9.7109375" style="83" bestFit="1" customWidth="1"/>
    <col min="12806" max="12806" width="6.7109375" style="83" customWidth="1"/>
    <col min="12807" max="12807" width="4.7109375" style="83" customWidth="1"/>
    <col min="12808" max="12808" width="6.42578125" style="83" customWidth="1"/>
    <col min="12809" max="12809" width="7.140625" style="83" customWidth="1"/>
    <col min="12810" max="12810" width="5.7109375" style="83" customWidth="1"/>
    <col min="12811" max="12811" width="5" style="83" customWidth="1"/>
    <col min="12812" max="12812" width="9.7109375" style="83" bestFit="1" customWidth="1"/>
    <col min="12813" max="12813" width="7.140625" style="83" customWidth="1"/>
    <col min="12814" max="12814" width="4" style="83" customWidth="1"/>
    <col min="12815" max="12815" width="6.85546875" style="83" customWidth="1"/>
    <col min="12816" max="12816" width="7" style="83" customWidth="1"/>
    <col min="12817" max="12817" width="9.85546875" style="83" customWidth="1"/>
    <col min="12818" max="12818" width="10.140625" style="83" customWidth="1"/>
    <col min="12819" max="12859" width="0" style="83" hidden="1" customWidth="1"/>
    <col min="12860" max="12861" width="9.140625" style="83" customWidth="1"/>
    <col min="12862" max="13056" width="8.7109375" style="83"/>
    <col min="13057" max="13057" width="4.28515625" style="83" customWidth="1"/>
    <col min="13058" max="13058" width="54.28515625" style="83" customWidth="1"/>
    <col min="13059" max="13059" width="3.85546875" style="83" customWidth="1"/>
    <col min="13060" max="13060" width="4.42578125" style="83" bestFit="1" customWidth="1"/>
    <col min="13061" max="13061" width="9.7109375" style="83" bestFit="1" customWidth="1"/>
    <col min="13062" max="13062" width="6.7109375" style="83" customWidth="1"/>
    <col min="13063" max="13063" width="4.7109375" style="83" customWidth="1"/>
    <col min="13064" max="13064" width="6.42578125" style="83" customWidth="1"/>
    <col min="13065" max="13065" width="7.140625" style="83" customWidth="1"/>
    <col min="13066" max="13066" width="5.7109375" style="83" customWidth="1"/>
    <col min="13067" max="13067" width="5" style="83" customWidth="1"/>
    <col min="13068" max="13068" width="9.7109375" style="83" bestFit="1" customWidth="1"/>
    <col min="13069" max="13069" width="7.140625" style="83" customWidth="1"/>
    <col min="13070" max="13070" width="4" style="83" customWidth="1"/>
    <col min="13071" max="13071" width="6.85546875" style="83" customWidth="1"/>
    <col min="13072" max="13072" width="7" style="83" customWidth="1"/>
    <col min="13073" max="13073" width="9.85546875" style="83" customWidth="1"/>
    <col min="13074" max="13074" width="10.140625" style="83" customWidth="1"/>
    <col min="13075" max="13115" width="0" style="83" hidden="1" customWidth="1"/>
    <col min="13116" max="13117" width="9.140625" style="83" customWidth="1"/>
    <col min="13118" max="13312" width="8.7109375" style="83"/>
    <col min="13313" max="13313" width="4.28515625" style="83" customWidth="1"/>
    <col min="13314" max="13314" width="54.28515625" style="83" customWidth="1"/>
    <col min="13315" max="13315" width="3.85546875" style="83" customWidth="1"/>
    <col min="13316" max="13316" width="4.42578125" style="83" bestFit="1" customWidth="1"/>
    <col min="13317" max="13317" width="9.7109375" style="83" bestFit="1" customWidth="1"/>
    <col min="13318" max="13318" width="6.7109375" style="83" customWidth="1"/>
    <col min="13319" max="13319" width="4.7109375" style="83" customWidth="1"/>
    <col min="13320" max="13320" width="6.42578125" style="83" customWidth="1"/>
    <col min="13321" max="13321" width="7.140625" style="83" customWidth="1"/>
    <col min="13322" max="13322" width="5.7109375" style="83" customWidth="1"/>
    <col min="13323" max="13323" width="5" style="83" customWidth="1"/>
    <col min="13324" max="13324" width="9.7109375" style="83" bestFit="1" customWidth="1"/>
    <col min="13325" max="13325" width="7.140625" style="83" customWidth="1"/>
    <col min="13326" max="13326" width="4" style="83" customWidth="1"/>
    <col min="13327" max="13327" width="6.85546875" style="83" customWidth="1"/>
    <col min="13328" max="13328" width="7" style="83" customWidth="1"/>
    <col min="13329" max="13329" width="9.85546875" style="83" customWidth="1"/>
    <col min="13330" max="13330" width="10.140625" style="83" customWidth="1"/>
    <col min="13331" max="13371" width="0" style="83" hidden="1" customWidth="1"/>
    <col min="13372" max="13373" width="9.140625" style="83" customWidth="1"/>
    <col min="13374" max="13568" width="8.7109375" style="83"/>
    <col min="13569" max="13569" width="4.28515625" style="83" customWidth="1"/>
    <col min="13570" max="13570" width="54.28515625" style="83" customWidth="1"/>
    <col min="13571" max="13571" width="3.85546875" style="83" customWidth="1"/>
    <col min="13572" max="13572" width="4.42578125" style="83" bestFit="1" customWidth="1"/>
    <col min="13573" max="13573" width="9.7109375" style="83" bestFit="1" customWidth="1"/>
    <col min="13574" max="13574" width="6.7109375" style="83" customWidth="1"/>
    <col min="13575" max="13575" width="4.7109375" style="83" customWidth="1"/>
    <col min="13576" max="13576" width="6.42578125" style="83" customWidth="1"/>
    <col min="13577" max="13577" width="7.140625" style="83" customWidth="1"/>
    <col min="13578" max="13578" width="5.7109375" style="83" customWidth="1"/>
    <col min="13579" max="13579" width="5" style="83" customWidth="1"/>
    <col min="13580" max="13580" width="9.7109375" style="83" bestFit="1" customWidth="1"/>
    <col min="13581" max="13581" width="7.140625" style="83" customWidth="1"/>
    <col min="13582" max="13582" width="4" style="83" customWidth="1"/>
    <col min="13583" max="13583" width="6.85546875" style="83" customWidth="1"/>
    <col min="13584" max="13584" width="7" style="83" customWidth="1"/>
    <col min="13585" max="13585" width="9.85546875" style="83" customWidth="1"/>
    <col min="13586" max="13586" width="10.140625" style="83" customWidth="1"/>
    <col min="13587" max="13627" width="0" style="83" hidden="1" customWidth="1"/>
    <col min="13628" max="13629" width="9.140625" style="83" customWidth="1"/>
    <col min="13630" max="13824" width="8.7109375" style="83"/>
    <col min="13825" max="13825" width="4.28515625" style="83" customWidth="1"/>
    <col min="13826" max="13826" width="54.28515625" style="83" customWidth="1"/>
    <col min="13827" max="13827" width="3.85546875" style="83" customWidth="1"/>
    <col min="13828" max="13828" width="4.42578125" style="83" bestFit="1" customWidth="1"/>
    <col min="13829" max="13829" width="9.7109375" style="83" bestFit="1" customWidth="1"/>
    <col min="13830" max="13830" width="6.7109375" style="83" customWidth="1"/>
    <col min="13831" max="13831" width="4.7109375" style="83" customWidth="1"/>
    <col min="13832" max="13832" width="6.42578125" style="83" customWidth="1"/>
    <col min="13833" max="13833" width="7.140625" style="83" customWidth="1"/>
    <col min="13834" max="13834" width="5.7109375" style="83" customWidth="1"/>
    <col min="13835" max="13835" width="5" style="83" customWidth="1"/>
    <col min="13836" max="13836" width="9.7109375" style="83" bestFit="1" customWidth="1"/>
    <col min="13837" max="13837" width="7.140625" style="83" customWidth="1"/>
    <col min="13838" max="13838" width="4" style="83" customWidth="1"/>
    <col min="13839" max="13839" width="6.85546875" style="83" customWidth="1"/>
    <col min="13840" max="13840" width="7" style="83" customWidth="1"/>
    <col min="13841" max="13841" width="9.85546875" style="83" customWidth="1"/>
    <col min="13842" max="13842" width="10.140625" style="83" customWidth="1"/>
    <col min="13843" max="13883" width="0" style="83" hidden="1" customWidth="1"/>
    <col min="13884" max="13885" width="9.140625" style="83" customWidth="1"/>
    <col min="13886" max="14080" width="8.7109375" style="83"/>
    <col min="14081" max="14081" width="4.28515625" style="83" customWidth="1"/>
    <col min="14082" max="14082" width="54.28515625" style="83" customWidth="1"/>
    <col min="14083" max="14083" width="3.85546875" style="83" customWidth="1"/>
    <col min="14084" max="14084" width="4.42578125" style="83" bestFit="1" customWidth="1"/>
    <col min="14085" max="14085" width="9.7109375" style="83" bestFit="1" customWidth="1"/>
    <col min="14086" max="14086" width="6.7109375" style="83" customWidth="1"/>
    <col min="14087" max="14087" width="4.7109375" style="83" customWidth="1"/>
    <col min="14088" max="14088" width="6.42578125" style="83" customWidth="1"/>
    <col min="14089" max="14089" width="7.140625" style="83" customWidth="1"/>
    <col min="14090" max="14090" width="5.7109375" style="83" customWidth="1"/>
    <col min="14091" max="14091" width="5" style="83" customWidth="1"/>
    <col min="14092" max="14092" width="9.7109375" style="83" bestFit="1" customWidth="1"/>
    <col min="14093" max="14093" width="7.140625" style="83" customWidth="1"/>
    <col min="14094" max="14094" width="4" style="83" customWidth="1"/>
    <col min="14095" max="14095" width="6.85546875" style="83" customWidth="1"/>
    <col min="14096" max="14096" width="7" style="83" customWidth="1"/>
    <col min="14097" max="14097" width="9.85546875" style="83" customWidth="1"/>
    <col min="14098" max="14098" width="10.140625" style="83" customWidth="1"/>
    <col min="14099" max="14139" width="0" style="83" hidden="1" customWidth="1"/>
    <col min="14140" max="14141" width="9.140625" style="83" customWidth="1"/>
    <col min="14142" max="14336" width="8.7109375" style="83"/>
    <col min="14337" max="14337" width="4.28515625" style="83" customWidth="1"/>
    <col min="14338" max="14338" width="54.28515625" style="83" customWidth="1"/>
    <col min="14339" max="14339" width="3.85546875" style="83" customWidth="1"/>
    <col min="14340" max="14340" width="4.42578125" style="83" bestFit="1" customWidth="1"/>
    <col min="14341" max="14341" width="9.7109375" style="83" bestFit="1" customWidth="1"/>
    <col min="14342" max="14342" width="6.7109375" style="83" customWidth="1"/>
    <col min="14343" max="14343" width="4.7109375" style="83" customWidth="1"/>
    <col min="14344" max="14344" width="6.42578125" style="83" customWidth="1"/>
    <col min="14345" max="14345" width="7.140625" style="83" customWidth="1"/>
    <col min="14346" max="14346" width="5.7109375" style="83" customWidth="1"/>
    <col min="14347" max="14347" width="5" style="83" customWidth="1"/>
    <col min="14348" max="14348" width="9.7109375" style="83" bestFit="1" customWidth="1"/>
    <col min="14349" max="14349" width="7.140625" style="83" customWidth="1"/>
    <col min="14350" max="14350" width="4" style="83" customWidth="1"/>
    <col min="14351" max="14351" width="6.85546875" style="83" customWidth="1"/>
    <col min="14352" max="14352" width="7" style="83" customWidth="1"/>
    <col min="14353" max="14353" width="9.85546875" style="83" customWidth="1"/>
    <col min="14354" max="14354" width="10.140625" style="83" customWidth="1"/>
    <col min="14355" max="14395" width="0" style="83" hidden="1" customWidth="1"/>
    <col min="14396" max="14397" width="9.140625" style="83" customWidth="1"/>
    <col min="14398" max="14592" width="8.7109375" style="83"/>
    <col min="14593" max="14593" width="4.28515625" style="83" customWidth="1"/>
    <col min="14594" max="14594" width="54.28515625" style="83" customWidth="1"/>
    <col min="14595" max="14595" width="3.85546875" style="83" customWidth="1"/>
    <col min="14596" max="14596" width="4.42578125" style="83" bestFit="1" customWidth="1"/>
    <col min="14597" max="14597" width="9.7109375" style="83" bestFit="1" customWidth="1"/>
    <col min="14598" max="14598" width="6.7109375" style="83" customWidth="1"/>
    <col min="14599" max="14599" width="4.7109375" style="83" customWidth="1"/>
    <col min="14600" max="14600" width="6.42578125" style="83" customWidth="1"/>
    <col min="14601" max="14601" width="7.140625" style="83" customWidth="1"/>
    <col min="14602" max="14602" width="5.7109375" style="83" customWidth="1"/>
    <col min="14603" max="14603" width="5" style="83" customWidth="1"/>
    <col min="14604" max="14604" width="9.7109375" style="83" bestFit="1" customWidth="1"/>
    <col min="14605" max="14605" width="7.140625" style="83" customWidth="1"/>
    <col min="14606" max="14606" width="4" style="83" customWidth="1"/>
    <col min="14607" max="14607" width="6.85546875" style="83" customWidth="1"/>
    <col min="14608" max="14608" width="7" style="83" customWidth="1"/>
    <col min="14609" max="14609" width="9.85546875" style="83" customWidth="1"/>
    <col min="14610" max="14610" width="10.140625" style="83" customWidth="1"/>
    <col min="14611" max="14651" width="0" style="83" hidden="1" customWidth="1"/>
    <col min="14652" max="14653" width="9.140625" style="83" customWidth="1"/>
    <col min="14654" max="14848" width="8.7109375" style="83"/>
    <col min="14849" max="14849" width="4.28515625" style="83" customWidth="1"/>
    <col min="14850" max="14850" width="54.28515625" style="83" customWidth="1"/>
    <col min="14851" max="14851" width="3.85546875" style="83" customWidth="1"/>
    <col min="14852" max="14852" width="4.42578125" style="83" bestFit="1" customWidth="1"/>
    <col min="14853" max="14853" width="9.7109375" style="83" bestFit="1" customWidth="1"/>
    <col min="14854" max="14854" width="6.7109375" style="83" customWidth="1"/>
    <col min="14855" max="14855" width="4.7109375" style="83" customWidth="1"/>
    <col min="14856" max="14856" width="6.42578125" style="83" customWidth="1"/>
    <col min="14857" max="14857" width="7.140625" style="83" customWidth="1"/>
    <col min="14858" max="14858" width="5.7109375" style="83" customWidth="1"/>
    <col min="14859" max="14859" width="5" style="83" customWidth="1"/>
    <col min="14860" max="14860" width="9.7109375" style="83" bestFit="1" customWidth="1"/>
    <col min="14861" max="14861" width="7.140625" style="83" customWidth="1"/>
    <col min="14862" max="14862" width="4" style="83" customWidth="1"/>
    <col min="14863" max="14863" width="6.85546875" style="83" customWidth="1"/>
    <col min="14864" max="14864" width="7" style="83" customWidth="1"/>
    <col min="14865" max="14865" width="9.85546875" style="83" customWidth="1"/>
    <col min="14866" max="14866" width="10.140625" style="83" customWidth="1"/>
    <col min="14867" max="14907" width="0" style="83" hidden="1" customWidth="1"/>
    <col min="14908" max="14909" width="9.140625" style="83" customWidth="1"/>
    <col min="14910" max="15104" width="8.7109375" style="83"/>
    <col min="15105" max="15105" width="4.28515625" style="83" customWidth="1"/>
    <col min="15106" max="15106" width="54.28515625" style="83" customWidth="1"/>
    <col min="15107" max="15107" width="3.85546875" style="83" customWidth="1"/>
    <col min="15108" max="15108" width="4.42578125" style="83" bestFit="1" customWidth="1"/>
    <col min="15109" max="15109" width="9.7109375" style="83" bestFit="1" customWidth="1"/>
    <col min="15110" max="15110" width="6.7109375" style="83" customWidth="1"/>
    <col min="15111" max="15111" width="4.7109375" style="83" customWidth="1"/>
    <col min="15112" max="15112" width="6.42578125" style="83" customWidth="1"/>
    <col min="15113" max="15113" width="7.140625" style="83" customWidth="1"/>
    <col min="15114" max="15114" width="5.7109375" style="83" customWidth="1"/>
    <col min="15115" max="15115" width="5" style="83" customWidth="1"/>
    <col min="15116" max="15116" width="9.7109375" style="83" bestFit="1" customWidth="1"/>
    <col min="15117" max="15117" width="7.140625" style="83" customWidth="1"/>
    <col min="15118" max="15118" width="4" style="83" customWidth="1"/>
    <col min="15119" max="15119" width="6.85546875" style="83" customWidth="1"/>
    <col min="15120" max="15120" width="7" style="83" customWidth="1"/>
    <col min="15121" max="15121" width="9.85546875" style="83" customWidth="1"/>
    <col min="15122" max="15122" width="10.140625" style="83" customWidth="1"/>
    <col min="15123" max="15163" width="0" style="83" hidden="1" customWidth="1"/>
    <col min="15164" max="15165" width="9.140625" style="83" customWidth="1"/>
    <col min="15166" max="15360" width="8.7109375" style="83"/>
    <col min="15361" max="15361" width="4.28515625" style="83" customWidth="1"/>
    <col min="15362" max="15362" width="54.28515625" style="83" customWidth="1"/>
    <col min="15363" max="15363" width="3.85546875" style="83" customWidth="1"/>
    <col min="15364" max="15364" width="4.42578125" style="83" bestFit="1" customWidth="1"/>
    <col min="15365" max="15365" width="9.7109375" style="83" bestFit="1" customWidth="1"/>
    <col min="15366" max="15366" width="6.7109375" style="83" customWidth="1"/>
    <col min="15367" max="15367" width="4.7109375" style="83" customWidth="1"/>
    <col min="15368" max="15368" width="6.42578125" style="83" customWidth="1"/>
    <col min="15369" max="15369" width="7.140625" style="83" customWidth="1"/>
    <col min="15370" max="15370" width="5.7109375" style="83" customWidth="1"/>
    <col min="15371" max="15371" width="5" style="83" customWidth="1"/>
    <col min="15372" max="15372" width="9.7109375" style="83" bestFit="1" customWidth="1"/>
    <col min="15373" max="15373" width="7.140625" style="83" customWidth="1"/>
    <col min="15374" max="15374" width="4" style="83" customWidth="1"/>
    <col min="15375" max="15375" width="6.85546875" style="83" customWidth="1"/>
    <col min="15376" max="15376" width="7" style="83" customWidth="1"/>
    <col min="15377" max="15377" width="9.85546875" style="83" customWidth="1"/>
    <col min="15378" max="15378" width="10.140625" style="83" customWidth="1"/>
    <col min="15379" max="15419" width="0" style="83" hidden="1" customWidth="1"/>
    <col min="15420" max="15421" width="9.140625" style="83" customWidth="1"/>
    <col min="15422" max="15616" width="8.7109375" style="83"/>
    <col min="15617" max="15617" width="4.28515625" style="83" customWidth="1"/>
    <col min="15618" max="15618" width="54.28515625" style="83" customWidth="1"/>
    <col min="15619" max="15619" width="3.85546875" style="83" customWidth="1"/>
    <col min="15620" max="15620" width="4.42578125" style="83" bestFit="1" customWidth="1"/>
    <col min="15621" max="15621" width="9.7109375" style="83" bestFit="1" customWidth="1"/>
    <col min="15622" max="15622" width="6.7109375" style="83" customWidth="1"/>
    <col min="15623" max="15623" width="4.7109375" style="83" customWidth="1"/>
    <col min="15624" max="15624" width="6.42578125" style="83" customWidth="1"/>
    <col min="15625" max="15625" width="7.140625" style="83" customWidth="1"/>
    <col min="15626" max="15626" width="5.7109375" style="83" customWidth="1"/>
    <col min="15627" max="15627" width="5" style="83" customWidth="1"/>
    <col min="15628" max="15628" width="9.7109375" style="83" bestFit="1" customWidth="1"/>
    <col min="15629" max="15629" width="7.140625" style="83" customWidth="1"/>
    <col min="15630" max="15630" width="4" style="83" customWidth="1"/>
    <col min="15631" max="15631" width="6.85546875" style="83" customWidth="1"/>
    <col min="15632" max="15632" width="7" style="83" customWidth="1"/>
    <col min="15633" max="15633" width="9.85546875" style="83" customWidth="1"/>
    <col min="15634" max="15634" width="10.140625" style="83" customWidth="1"/>
    <col min="15635" max="15675" width="0" style="83" hidden="1" customWidth="1"/>
    <col min="15676" max="15677" width="9.140625" style="83" customWidth="1"/>
    <col min="15678" max="15872" width="8.7109375" style="83"/>
    <col min="15873" max="15873" width="4.28515625" style="83" customWidth="1"/>
    <col min="15874" max="15874" width="54.28515625" style="83" customWidth="1"/>
    <col min="15875" max="15875" width="3.85546875" style="83" customWidth="1"/>
    <col min="15876" max="15876" width="4.42578125" style="83" bestFit="1" customWidth="1"/>
    <col min="15877" max="15877" width="9.7109375" style="83" bestFit="1" customWidth="1"/>
    <col min="15878" max="15878" width="6.7109375" style="83" customWidth="1"/>
    <col min="15879" max="15879" width="4.7109375" style="83" customWidth="1"/>
    <col min="15880" max="15880" width="6.42578125" style="83" customWidth="1"/>
    <col min="15881" max="15881" width="7.140625" style="83" customWidth="1"/>
    <col min="15882" max="15882" width="5.7109375" style="83" customWidth="1"/>
    <col min="15883" max="15883" width="5" style="83" customWidth="1"/>
    <col min="15884" max="15884" width="9.7109375" style="83" bestFit="1" customWidth="1"/>
    <col min="15885" max="15885" width="7.140625" style="83" customWidth="1"/>
    <col min="15886" max="15886" width="4" style="83" customWidth="1"/>
    <col min="15887" max="15887" width="6.85546875" style="83" customWidth="1"/>
    <col min="15888" max="15888" width="7" style="83" customWidth="1"/>
    <col min="15889" max="15889" width="9.85546875" style="83" customWidth="1"/>
    <col min="15890" max="15890" width="10.140625" style="83" customWidth="1"/>
    <col min="15891" max="15931" width="0" style="83" hidden="1" customWidth="1"/>
    <col min="15932" max="15933" width="9.140625" style="83" customWidth="1"/>
    <col min="15934" max="16128" width="8.7109375" style="83"/>
    <col min="16129" max="16129" width="4.28515625" style="83" customWidth="1"/>
    <col min="16130" max="16130" width="54.28515625" style="83" customWidth="1"/>
    <col min="16131" max="16131" width="3.85546875" style="83" customWidth="1"/>
    <col min="16132" max="16132" width="4.42578125" style="83" bestFit="1" customWidth="1"/>
    <col min="16133" max="16133" width="9.7109375" style="83" bestFit="1" customWidth="1"/>
    <col min="16134" max="16134" width="6.7109375" style="83" customWidth="1"/>
    <col min="16135" max="16135" width="4.7109375" style="83" customWidth="1"/>
    <col min="16136" max="16136" width="6.42578125" style="83" customWidth="1"/>
    <col min="16137" max="16137" width="7.140625" style="83" customWidth="1"/>
    <col min="16138" max="16138" width="5.7109375" style="83" customWidth="1"/>
    <col min="16139" max="16139" width="5" style="83" customWidth="1"/>
    <col min="16140" max="16140" width="9.7109375" style="83" bestFit="1" customWidth="1"/>
    <col min="16141" max="16141" width="7.140625" style="83" customWidth="1"/>
    <col min="16142" max="16142" width="4" style="83" customWidth="1"/>
    <col min="16143" max="16143" width="6.85546875" style="83" customWidth="1"/>
    <col min="16144" max="16144" width="7" style="83" customWidth="1"/>
    <col min="16145" max="16145" width="9.85546875" style="83" customWidth="1"/>
    <col min="16146" max="16146" width="10.140625" style="83" customWidth="1"/>
    <col min="16147" max="16187" width="0" style="83" hidden="1" customWidth="1"/>
    <col min="16188" max="16189" width="9.140625" style="83" customWidth="1"/>
    <col min="16190" max="16384" width="8.7109375" style="83"/>
  </cols>
  <sheetData>
    <row r="1" spans="1:61" ht="18.75" x14ac:dyDescent="0.3">
      <c r="A1" s="415" t="s">
        <v>127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</row>
    <row r="2" spans="1:61" ht="18.75" x14ac:dyDescent="0.3">
      <c r="A2" s="415" t="s">
        <v>115</v>
      </c>
      <c r="B2" s="415"/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</row>
    <row r="3" spans="1:61" ht="4.5" customHeight="1" x14ac:dyDescent="0.25">
      <c r="A3" s="409"/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  <c r="O3" s="409"/>
      <c r="P3" s="409"/>
      <c r="Q3" s="409"/>
    </row>
    <row r="4" spans="1:61" x14ac:dyDescent="0.25">
      <c r="A4" s="110" t="s">
        <v>128</v>
      </c>
      <c r="B4" s="110"/>
      <c r="C4" s="110"/>
      <c r="D4" s="110"/>
      <c r="E4" s="110"/>
      <c r="F4" s="110"/>
    </row>
    <row r="5" spans="1:61" ht="13.5" customHeight="1" x14ac:dyDescent="0.25">
      <c r="A5" s="416" t="s">
        <v>7</v>
      </c>
      <c r="B5" s="411" t="s">
        <v>231</v>
      </c>
      <c r="C5" s="411" t="s">
        <v>120</v>
      </c>
      <c r="D5" s="416" t="s">
        <v>11</v>
      </c>
      <c r="E5" s="416"/>
      <c r="F5" s="416"/>
      <c r="G5" s="416"/>
      <c r="H5" s="416"/>
      <c r="I5" s="416"/>
      <c r="J5" s="416" t="s">
        <v>120</v>
      </c>
      <c r="K5" s="416" t="s">
        <v>90</v>
      </c>
      <c r="L5" s="416"/>
      <c r="M5" s="416"/>
      <c r="N5" s="416"/>
      <c r="O5" s="416"/>
      <c r="P5" s="416"/>
      <c r="Q5" s="411" t="s">
        <v>129</v>
      </c>
      <c r="R5" s="411" t="s">
        <v>130</v>
      </c>
      <c r="AB5" s="111"/>
      <c r="AC5" s="111"/>
      <c r="AD5" s="111"/>
      <c r="AE5" s="111"/>
      <c r="AF5" s="111"/>
      <c r="AG5" s="111"/>
      <c r="AH5" s="111"/>
      <c r="AI5" s="111"/>
      <c r="AJ5" s="111"/>
    </row>
    <row r="6" spans="1:61" ht="29.25" customHeight="1" x14ac:dyDescent="0.25">
      <c r="A6" s="416"/>
      <c r="B6" s="411"/>
      <c r="C6" s="411"/>
      <c r="D6" s="417" t="s">
        <v>131</v>
      </c>
      <c r="E6" s="417"/>
      <c r="F6" s="112" t="s">
        <v>232</v>
      </c>
      <c r="G6" s="417" t="s">
        <v>132</v>
      </c>
      <c r="H6" s="417"/>
      <c r="I6" s="112" t="s">
        <v>133</v>
      </c>
      <c r="J6" s="416"/>
      <c r="K6" s="417" t="s">
        <v>131</v>
      </c>
      <c r="L6" s="417"/>
      <c r="M6" s="112" t="s">
        <v>232</v>
      </c>
      <c r="N6" s="417" t="s">
        <v>132</v>
      </c>
      <c r="O6" s="417"/>
      <c r="P6" s="112" t="s">
        <v>133</v>
      </c>
      <c r="Q6" s="411"/>
      <c r="R6" s="411"/>
      <c r="W6" s="109" t="s">
        <v>134</v>
      </c>
      <c r="X6" s="109" t="s">
        <v>135</v>
      </c>
      <c r="Y6" s="109" t="s">
        <v>136</v>
      </c>
      <c r="Z6" s="109" t="s">
        <v>137</v>
      </c>
      <c r="AA6" s="109" t="s">
        <v>138</v>
      </c>
      <c r="AB6" s="109" t="s">
        <v>139</v>
      </c>
      <c r="AC6" s="109" t="s">
        <v>140</v>
      </c>
      <c r="AD6" s="109" t="s">
        <v>141</v>
      </c>
      <c r="AE6" s="109" t="s">
        <v>142</v>
      </c>
      <c r="AF6" s="109" t="s">
        <v>143</v>
      </c>
    </row>
    <row r="7" spans="1:61" s="116" customFormat="1" ht="9" customHeight="1" x14ac:dyDescent="0.2">
      <c r="A7" s="113">
        <v>1</v>
      </c>
      <c r="B7" s="114">
        <v>2</v>
      </c>
      <c r="C7" s="114">
        <v>3</v>
      </c>
      <c r="D7" s="414">
        <v>4</v>
      </c>
      <c r="E7" s="414"/>
      <c r="F7" s="114">
        <v>5</v>
      </c>
      <c r="G7" s="414">
        <v>6</v>
      </c>
      <c r="H7" s="414"/>
      <c r="I7" s="114">
        <v>7</v>
      </c>
      <c r="J7" s="114">
        <v>8</v>
      </c>
      <c r="K7" s="414">
        <v>9</v>
      </c>
      <c r="L7" s="414"/>
      <c r="M7" s="114">
        <v>10</v>
      </c>
      <c r="N7" s="414">
        <v>11</v>
      </c>
      <c r="O7" s="414"/>
      <c r="P7" s="114">
        <v>12</v>
      </c>
      <c r="Q7" s="114">
        <v>13</v>
      </c>
      <c r="R7" s="114">
        <v>14</v>
      </c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5"/>
      <c r="AN7" s="115"/>
      <c r="AO7" s="115"/>
      <c r="AP7" s="115"/>
      <c r="AQ7" s="115"/>
      <c r="AR7" s="115"/>
      <c r="AS7" s="115"/>
      <c r="AT7" s="115"/>
      <c r="AU7" s="115"/>
      <c r="AV7" s="115"/>
      <c r="AW7" s="115"/>
      <c r="AX7" s="115"/>
      <c r="AY7" s="115"/>
      <c r="AZ7" s="115"/>
      <c r="BA7" s="115"/>
      <c r="BB7" s="115"/>
      <c r="BC7" s="115"/>
      <c r="BD7" s="115"/>
      <c r="BE7" s="115"/>
      <c r="BF7" s="115"/>
      <c r="BG7" s="115"/>
      <c r="BH7" s="115"/>
      <c r="BI7" s="115"/>
    </row>
    <row r="8" spans="1:61" s="130" customFormat="1" ht="30" customHeight="1" x14ac:dyDescent="0.25">
      <c r="A8" s="112">
        <f>[1]SKP!A11</f>
        <v>1</v>
      </c>
      <c r="B8" s="117" t="str">
        <f>SKP!B11</f>
        <v xml:space="preserve">Mengoreksi Rencana Kegiatan Anggaran (RKA) Sub Bidang Perencanaan dan Formasi Pegawai </v>
      </c>
      <c r="C8" s="286" t="str">
        <f>SKP!E11</f>
        <v>-</v>
      </c>
      <c r="D8" s="118">
        <f>SKP!F11</f>
        <v>2</v>
      </c>
      <c r="E8" s="118" t="str">
        <f>SKP!G11</f>
        <v>Dokumen</v>
      </c>
      <c r="F8" s="118">
        <f>SKP!H11</f>
        <v>100</v>
      </c>
      <c r="G8" s="118">
        <f>SKP!I11</f>
        <v>6</v>
      </c>
      <c r="H8" s="118" t="str">
        <f>SKP!J11</f>
        <v>Bulan</v>
      </c>
      <c r="I8" s="118" t="str">
        <f>SKP!K11</f>
        <v>-</v>
      </c>
      <c r="J8" s="286" t="str">
        <f>SKP!E11</f>
        <v>-</v>
      </c>
      <c r="K8" s="119">
        <v>2</v>
      </c>
      <c r="L8" s="120" t="str">
        <f>E8</f>
        <v>Dokumen</v>
      </c>
      <c r="M8" s="118">
        <v>100</v>
      </c>
      <c r="N8" s="119">
        <f>G8</f>
        <v>6</v>
      </c>
      <c r="O8" s="121" t="s">
        <v>211</v>
      </c>
      <c r="P8" s="123" t="str">
        <f>I8</f>
        <v>-</v>
      </c>
      <c r="Q8" s="124">
        <f>AG8</f>
        <v>276</v>
      </c>
      <c r="R8" s="124">
        <f>IF(I8="-",IF(P8="-",Q8/3,Q8/4),Q8/4)</f>
        <v>92</v>
      </c>
      <c r="S8" s="125"/>
      <c r="T8" s="125">
        <f t="shared" ref="T8:T14" si="0">IF(D8&gt;0,1,0)</f>
        <v>1</v>
      </c>
      <c r="U8" s="125">
        <f t="shared" ref="U8:U14" si="1">IFERROR(R8,0)</f>
        <v>92</v>
      </c>
      <c r="V8" s="125"/>
      <c r="W8" s="125">
        <f t="shared" ref="W8:W14" si="2">100-(N8/G8*100)</f>
        <v>0</v>
      </c>
      <c r="X8" s="126" t="e">
        <f t="shared" ref="X8:X14" si="3">100-(P8/I8*100)</f>
        <v>#VALUE!</v>
      </c>
      <c r="Y8" s="125">
        <f t="shared" ref="Y8:Y14" si="4">K8/D8*100</f>
        <v>100</v>
      </c>
      <c r="Z8" s="125">
        <f t="shared" ref="Z8:Z14" si="5">M8/F8*100</f>
        <v>100</v>
      </c>
      <c r="AA8" s="127">
        <f t="shared" ref="AA8:AA14" si="6">IF(W8&gt;24,AD8,AC8)</f>
        <v>76.000000000000014</v>
      </c>
      <c r="AB8" s="127" t="e">
        <f t="shared" ref="AB8:AB14" si="7">IF(X8&gt;24,AF8,AE8)</f>
        <v>#VALUE!</v>
      </c>
      <c r="AC8" s="125">
        <f t="shared" ref="AC8:AC14" si="8">((1.76*G8-N8)/G8)*100</f>
        <v>76.000000000000014</v>
      </c>
      <c r="AD8" s="125">
        <f t="shared" ref="AD8:AD14" si="9">76-((((1.76*G8-N8)/G8)*100)-100)</f>
        <v>99.999999999999986</v>
      </c>
      <c r="AE8" s="109" t="e">
        <f t="shared" ref="AE8:AE14" si="10">((1.76*I8-P8)/I8)*100</f>
        <v>#VALUE!</v>
      </c>
      <c r="AF8" s="109" t="e">
        <f t="shared" ref="AF8:AF14" si="11">76-((((1.76*I8-P8)/I8)*100)-100)</f>
        <v>#VALUE!</v>
      </c>
      <c r="AG8" s="109">
        <f t="shared" ref="AG8:AG14" si="12">IFERROR(SUM(Y8:AB8),SUM(Y8:AA8))</f>
        <v>276</v>
      </c>
      <c r="AH8" s="109"/>
      <c r="AI8" s="125"/>
      <c r="AJ8" s="125"/>
      <c r="AK8" s="128">
        <f t="shared" ref="AK8:AK14" si="13">100-(N8/G8*100)</f>
        <v>0</v>
      </c>
      <c r="AL8" s="129" t="e">
        <f t="shared" ref="AL8:AL14" si="14">100-(P8/I8*100)</f>
        <v>#VALUE!</v>
      </c>
      <c r="AM8" s="127" t="e">
        <f t="shared" ref="AM8:AM14" si="15">IF(AND(AK8&gt;24,AL8&gt;24),(IFERROR(((K8/D8*100)+(M8/F8*100)+(76-((((1.76*G8-N8)/G8)*100)-100))+(76-((((1.76*I8-P8)/I8)*100)-100))),((K8/D8*100)+(M8/F8*100)+(76-((((1.76*G8-N8)/G8)*100)-100))))),(IFERROR(((K8/D8*100)+(M8/F8*100)+(((1.76*G8-N8)/G8)*100))+(((1.76*I8-P8)/I8)*100),((K8/D8*100)+(M8/F8*100)+(((1.76*G8-N8)/G8)*100)))))</f>
        <v>#VALUE!</v>
      </c>
      <c r="AN8" s="111">
        <f t="shared" ref="AN8:AN14" si="16">IF(AK8&gt;24,(((K8/D8*100)+(M8/F8*100)+(76-((((1.76*G8-N8)/G8)*100)-100)))),(((K8/D8*100)+(M8/F8*100)+(((1.76*G8-N8)/G8)*100))))</f>
        <v>276</v>
      </c>
      <c r="AO8" s="125">
        <f t="shared" ref="AO8:AO14" si="17">IFERROR(AM8,AN8)</f>
        <v>276</v>
      </c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</row>
    <row r="9" spans="1:61" s="130" customFormat="1" x14ac:dyDescent="0.25">
      <c r="A9" s="285">
        <f>[1]SKP!A12</f>
        <v>2</v>
      </c>
      <c r="B9" s="117" t="str">
        <f>SKP!B12</f>
        <v xml:space="preserve">Mengoreksi Kerangka Acuan Kegiatan </v>
      </c>
      <c r="C9" s="118" t="str">
        <f>SKP!E12</f>
        <v>-</v>
      </c>
      <c r="D9" s="118">
        <f>SKP!F12</f>
        <v>24</v>
      </c>
      <c r="E9" s="118" t="str">
        <f>SKP!G12</f>
        <v>Dokumen</v>
      </c>
      <c r="F9" s="118">
        <f>SKP!H12</f>
        <v>100</v>
      </c>
      <c r="G9" s="118">
        <f>SKP!I12</f>
        <v>6</v>
      </c>
      <c r="H9" s="118" t="str">
        <f>SKP!J12</f>
        <v>Bulan</v>
      </c>
      <c r="I9" s="118" t="str">
        <f>SKP!K12</f>
        <v>-</v>
      </c>
      <c r="J9" s="286" t="str">
        <f>SKP!E12</f>
        <v>-</v>
      </c>
      <c r="K9" s="119">
        <v>24</v>
      </c>
      <c r="L9" s="120" t="str">
        <f t="shared" ref="L9:L14" si="18">E9</f>
        <v>Dokumen</v>
      </c>
      <c r="M9" s="287">
        <v>100</v>
      </c>
      <c r="N9" s="119">
        <f t="shared" ref="N9:N14" si="19">G9</f>
        <v>6</v>
      </c>
      <c r="O9" s="121" t="s">
        <v>211</v>
      </c>
      <c r="P9" s="123" t="str">
        <f t="shared" ref="P9:P14" si="20">I9</f>
        <v>-</v>
      </c>
      <c r="Q9" s="124">
        <f>AG9</f>
        <v>276</v>
      </c>
      <c r="R9" s="124">
        <f>IF(I9="-",IF(P9="-",Q9/3,Q9/4),Q9/4)</f>
        <v>92</v>
      </c>
      <c r="S9" s="125"/>
      <c r="T9" s="125">
        <f t="shared" si="0"/>
        <v>1</v>
      </c>
      <c r="U9" s="125">
        <f t="shared" si="1"/>
        <v>92</v>
      </c>
      <c r="V9" s="125"/>
      <c r="W9" s="125">
        <f t="shared" si="2"/>
        <v>0</v>
      </c>
      <c r="X9" s="126" t="e">
        <f t="shared" si="3"/>
        <v>#VALUE!</v>
      </c>
      <c r="Y9" s="125">
        <f t="shared" si="4"/>
        <v>100</v>
      </c>
      <c r="Z9" s="125">
        <f t="shared" si="5"/>
        <v>100</v>
      </c>
      <c r="AA9" s="127">
        <f t="shared" si="6"/>
        <v>76.000000000000014</v>
      </c>
      <c r="AB9" s="127" t="e">
        <f t="shared" si="7"/>
        <v>#VALUE!</v>
      </c>
      <c r="AC9" s="125">
        <f t="shared" si="8"/>
        <v>76.000000000000014</v>
      </c>
      <c r="AD9" s="125">
        <f t="shared" si="9"/>
        <v>99.999999999999986</v>
      </c>
      <c r="AE9" s="109" t="e">
        <f t="shared" si="10"/>
        <v>#VALUE!</v>
      </c>
      <c r="AF9" s="109" t="e">
        <f t="shared" si="11"/>
        <v>#VALUE!</v>
      </c>
      <c r="AG9" s="109">
        <f t="shared" si="12"/>
        <v>276</v>
      </c>
      <c r="AH9" s="109"/>
      <c r="AI9" s="125"/>
      <c r="AJ9" s="125"/>
      <c r="AK9" s="128">
        <f t="shared" si="13"/>
        <v>0</v>
      </c>
      <c r="AL9" s="129" t="e">
        <f t="shared" si="14"/>
        <v>#VALUE!</v>
      </c>
      <c r="AM9" s="127" t="e">
        <f t="shared" si="15"/>
        <v>#VALUE!</v>
      </c>
      <c r="AN9" s="111">
        <f t="shared" si="16"/>
        <v>276</v>
      </c>
      <c r="AO9" s="125">
        <f t="shared" si="17"/>
        <v>276</v>
      </c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</row>
    <row r="10" spans="1:61" s="130" customFormat="1" ht="31.5" x14ac:dyDescent="0.25">
      <c r="A10" s="285">
        <f>[1]SKP!A13</f>
        <v>3</v>
      </c>
      <c r="B10" s="117" t="str">
        <f>SKP!B13</f>
        <v xml:space="preserve">Mengkoreksi laporan bulanan dan laporan tahunan Sub Bidang Perencanaan dan Formasi Pegawai </v>
      </c>
      <c r="C10" s="118" t="str">
        <f>SKP!E13</f>
        <v>-</v>
      </c>
      <c r="D10" s="118">
        <f>SKP!F13</f>
        <v>7</v>
      </c>
      <c r="E10" s="118" t="str">
        <f>SKP!G13</f>
        <v>Laporan</v>
      </c>
      <c r="F10" s="118">
        <f>SKP!H13</f>
        <v>100</v>
      </c>
      <c r="G10" s="118">
        <f>SKP!I13</f>
        <v>6</v>
      </c>
      <c r="H10" s="118" t="str">
        <f>SKP!J13</f>
        <v>Bulan</v>
      </c>
      <c r="I10" s="118" t="str">
        <f>SKP!K13</f>
        <v>-</v>
      </c>
      <c r="J10" s="286" t="str">
        <f>SKP!E13</f>
        <v>-</v>
      </c>
      <c r="K10" s="119">
        <v>7</v>
      </c>
      <c r="L10" s="120" t="str">
        <f t="shared" si="18"/>
        <v>Laporan</v>
      </c>
      <c r="M10" s="287">
        <v>100</v>
      </c>
      <c r="N10" s="119">
        <f t="shared" si="19"/>
        <v>6</v>
      </c>
      <c r="O10" s="121" t="s">
        <v>211</v>
      </c>
      <c r="P10" s="123" t="str">
        <f t="shared" si="20"/>
        <v>-</v>
      </c>
      <c r="Q10" s="124">
        <f t="shared" ref="Q10:Q14" si="21">AG10</f>
        <v>276</v>
      </c>
      <c r="R10" s="124">
        <f t="shared" ref="R10:R14" si="22">IF(I10="-",IF(P10="-",Q10/3,Q10/4),Q10/4)</f>
        <v>92</v>
      </c>
      <c r="S10" s="125"/>
      <c r="T10" s="125">
        <f t="shared" si="0"/>
        <v>1</v>
      </c>
      <c r="U10" s="125">
        <f t="shared" si="1"/>
        <v>92</v>
      </c>
      <c r="V10" s="125"/>
      <c r="W10" s="125">
        <f t="shared" si="2"/>
        <v>0</v>
      </c>
      <c r="X10" s="126" t="e">
        <f t="shared" si="3"/>
        <v>#VALUE!</v>
      </c>
      <c r="Y10" s="125">
        <f t="shared" si="4"/>
        <v>100</v>
      </c>
      <c r="Z10" s="125">
        <f t="shared" si="5"/>
        <v>100</v>
      </c>
      <c r="AA10" s="127">
        <f t="shared" si="6"/>
        <v>76.000000000000014</v>
      </c>
      <c r="AB10" s="127" t="e">
        <f t="shared" si="7"/>
        <v>#VALUE!</v>
      </c>
      <c r="AC10" s="125">
        <f t="shared" si="8"/>
        <v>76.000000000000014</v>
      </c>
      <c r="AD10" s="125">
        <f t="shared" si="9"/>
        <v>99.999999999999986</v>
      </c>
      <c r="AE10" s="109" t="e">
        <f t="shared" si="10"/>
        <v>#VALUE!</v>
      </c>
      <c r="AF10" s="109" t="e">
        <f t="shared" si="11"/>
        <v>#VALUE!</v>
      </c>
      <c r="AG10" s="109">
        <f t="shared" si="12"/>
        <v>276</v>
      </c>
      <c r="AH10" s="109"/>
      <c r="AI10" s="111"/>
      <c r="AJ10" s="111"/>
      <c r="AK10" s="128">
        <f t="shared" si="13"/>
        <v>0</v>
      </c>
      <c r="AL10" s="129" t="e">
        <f t="shared" si="14"/>
        <v>#VALUE!</v>
      </c>
      <c r="AM10" s="127" t="e">
        <f t="shared" si="15"/>
        <v>#VALUE!</v>
      </c>
      <c r="AN10" s="111">
        <f t="shared" si="16"/>
        <v>276</v>
      </c>
      <c r="AO10" s="125">
        <f t="shared" si="17"/>
        <v>276</v>
      </c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</row>
    <row r="11" spans="1:61" s="130" customFormat="1" ht="36.75" customHeight="1" x14ac:dyDescent="0.25">
      <c r="A11" s="285">
        <f>[1]SKP!A14</f>
        <v>4</v>
      </c>
      <c r="B11" s="117" t="str">
        <f>SKP!B14</f>
        <v xml:space="preserve">Menyusun rencana kebutuhan Seleksi Penerimaan Calon Praja IPDN </v>
      </c>
      <c r="C11" s="118" t="str">
        <f>SKP!E14</f>
        <v>-</v>
      </c>
      <c r="D11" s="118">
        <f>SKP!F14</f>
        <v>1</v>
      </c>
      <c r="E11" s="118" t="str">
        <f>SKP!G14</f>
        <v>Dokumen</v>
      </c>
      <c r="F11" s="118">
        <f>SKP!H14</f>
        <v>100</v>
      </c>
      <c r="G11" s="118">
        <f>SKP!I14</f>
        <v>6</v>
      </c>
      <c r="H11" s="118" t="str">
        <f>SKP!J14</f>
        <v>Bulan</v>
      </c>
      <c r="I11" s="118" t="str">
        <f>SKP!K14</f>
        <v>-</v>
      </c>
      <c r="J11" s="286" t="str">
        <f>SKP!E14</f>
        <v>-</v>
      </c>
      <c r="K11" s="119">
        <v>1</v>
      </c>
      <c r="L11" s="120" t="str">
        <f t="shared" si="18"/>
        <v>Dokumen</v>
      </c>
      <c r="M11" s="287">
        <v>100</v>
      </c>
      <c r="N11" s="119">
        <f t="shared" si="19"/>
        <v>6</v>
      </c>
      <c r="O11" s="121" t="s">
        <v>211</v>
      </c>
      <c r="P11" s="123" t="str">
        <f t="shared" si="20"/>
        <v>-</v>
      </c>
      <c r="Q11" s="124">
        <f t="shared" si="21"/>
        <v>276</v>
      </c>
      <c r="R11" s="124">
        <f t="shared" si="22"/>
        <v>92</v>
      </c>
      <c r="S11" s="125"/>
      <c r="T11" s="125">
        <f t="shared" si="0"/>
        <v>1</v>
      </c>
      <c r="U11" s="125">
        <f t="shared" si="1"/>
        <v>92</v>
      </c>
      <c r="V11" s="125"/>
      <c r="W11" s="125">
        <f t="shared" si="2"/>
        <v>0</v>
      </c>
      <c r="X11" s="126" t="e">
        <f t="shared" si="3"/>
        <v>#VALUE!</v>
      </c>
      <c r="Y11" s="125">
        <f t="shared" si="4"/>
        <v>100</v>
      </c>
      <c r="Z11" s="125">
        <f t="shared" si="5"/>
        <v>100</v>
      </c>
      <c r="AA11" s="127">
        <f t="shared" si="6"/>
        <v>76.000000000000014</v>
      </c>
      <c r="AB11" s="127" t="e">
        <f t="shared" si="7"/>
        <v>#VALUE!</v>
      </c>
      <c r="AC11" s="125">
        <f t="shared" si="8"/>
        <v>76.000000000000014</v>
      </c>
      <c r="AD11" s="125">
        <f t="shared" si="9"/>
        <v>99.999999999999986</v>
      </c>
      <c r="AE11" s="109" t="e">
        <f t="shared" si="10"/>
        <v>#VALUE!</v>
      </c>
      <c r="AF11" s="109" t="e">
        <f t="shared" si="11"/>
        <v>#VALUE!</v>
      </c>
      <c r="AG11" s="109">
        <f t="shared" si="12"/>
        <v>276</v>
      </c>
      <c r="AH11" s="109"/>
      <c r="AI11" s="125"/>
      <c r="AJ11" s="125"/>
      <c r="AK11" s="128">
        <f t="shared" si="13"/>
        <v>0</v>
      </c>
      <c r="AL11" s="129" t="e">
        <f t="shared" si="14"/>
        <v>#VALUE!</v>
      </c>
      <c r="AM11" s="127" t="e">
        <f t="shared" si="15"/>
        <v>#VALUE!</v>
      </c>
      <c r="AN11" s="111">
        <f t="shared" si="16"/>
        <v>276</v>
      </c>
      <c r="AO11" s="125">
        <f t="shared" si="17"/>
        <v>276</v>
      </c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</row>
    <row r="12" spans="1:61" s="130" customFormat="1" ht="30" customHeight="1" x14ac:dyDescent="0.25">
      <c r="A12" s="285">
        <f>[1]SKP!A15</f>
        <v>5</v>
      </c>
      <c r="B12" s="117" t="str">
        <f>SKP!B15</f>
        <v xml:space="preserve">Mengkoreksi dokumen pelaksanaan  Seleksi Penerimaan Calon Praja IPDN </v>
      </c>
      <c r="C12" s="118" t="str">
        <f>SKP!E15</f>
        <v>-</v>
      </c>
      <c r="D12" s="118">
        <f>SKP!F15</f>
        <v>7</v>
      </c>
      <c r="E12" s="118" t="str">
        <f>SKP!G15</f>
        <v>Dokumen</v>
      </c>
      <c r="F12" s="118">
        <f>SKP!H15</f>
        <v>100</v>
      </c>
      <c r="G12" s="118">
        <f>SKP!I15</f>
        <v>6</v>
      </c>
      <c r="H12" s="118" t="str">
        <f>SKP!J15</f>
        <v>Bulan</v>
      </c>
      <c r="I12" s="118" t="str">
        <f>SKP!K15</f>
        <v>-</v>
      </c>
      <c r="J12" s="286" t="str">
        <f>SKP!E15</f>
        <v>-</v>
      </c>
      <c r="K12" s="119">
        <v>7</v>
      </c>
      <c r="L12" s="120" t="str">
        <f t="shared" si="18"/>
        <v>Dokumen</v>
      </c>
      <c r="M12" s="287">
        <v>100</v>
      </c>
      <c r="N12" s="119">
        <f t="shared" si="19"/>
        <v>6</v>
      </c>
      <c r="O12" s="121" t="s">
        <v>211</v>
      </c>
      <c r="P12" s="123" t="str">
        <f t="shared" si="20"/>
        <v>-</v>
      </c>
      <c r="Q12" s="124">
        <f t="shared" si="21"/>
        <v>276</v>
      </c>
      <c r="R12" s="124">
        <f t="shared" si="22"/>
        <v>92</v>
      </c>
      <c r="S12" s="125"/>
      <c r="T12" s="125">
        <f t="shared" si="0"/>
        <v>1</v>
      </c>
      <c r="U12" s="125">
        <f t="shared" si="1"/>
        <v>92</v>
      </c>
      <c r="V12" s="125"/>
      <c r="W12" s="125">
        <f t="shared" si="2"/>
        <v>0</v>
      </c>
      <c r="X12" s="126" t="e">
        <f t="shared" si="3"/>
        <v>#VALUE!</v>
      </c>
      <c r="Y12" s="125">
        <f t="shared" si="4"/>
        <v>100</v>
      </c>
      <c r="Z12" s="125">
        <f t="shared" si="5"/>
        <v>100</v>
      </c>
      <c r="AA12" s="127">
        <f t="shared" si="6"/>
        <v>76.000000000000014</v>
      </c>
      <c r="AB12" s="127" t="e">
        <f t="shared" si="7"/>
        <v>#VALUE!</v>
      </c>
      <c r="AC12" s="125">
        <f t="shared" si="8"/>
        <v>76.000000000000014</v>
      </c>
      <c r="AD12" s="125">
        <f t="shared" si="9"/>
        <v>99.999999999999986</v>
      </c>
      <c r="AE12" s="109" t="e">
        <f t="shared" si="10"/>
        <v>#VALUE!</v>
      </c>
      <c r="AF12" s="109" t="e">
        <f t="shared" si="11"/>
        <v>#VALUE!</v>
      </c>
      <c r="AG12" s="109">
        <f t="shared" si="12"/>
        <v>276</v>
      </c>
      <c r="AH12" s="109"/>
      <c r="AI12" s="125"/>
      <c r="AJ12" s="125"/>
      <c r="AK12" s="127">
        <f t="shared" si="13"/>
        <v>0</v>
      </c>
      <c r="AL12" s="125" t="e">
        <f t="shared" si="14"/>
        <v>#VALUE!</v>
      </c>
      <c r="AM12" s="127" t="e">
        <f t="shared" si="15"/>
        <v>#VALUE!</v>
      </c>
      <c r="AN12" s="111">
        <f t="shared" si="16"/>
        <v>276</v>
      </c>
      <c r="AO12" s="125">
        <f t="shared" si="17"/>
        <v>276</v>
      </c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</row>
    <row r="13" spans="1:61" s="130" customFormat="1" ht="31.5" x14ac:dyDescent="0.25">
      <c r="A13" s="285">
        <f>[1]SKP!A16</f>
        <v>6</v>
      </c>
      <c r="B13" s="117" t="str">
        <f>SKP!B16</f>
        <v>Melaksanakan/memfasiltasi Seleksi Penerimaan Calon Praja IPDN</v>
      </c>
      <c r="C13" s="118" t="str">
        <f>SKP!E16</f>
        <v>-</v>
      </c>
      <c r="D13" s="118">
        <f>SKP!F16</f>
        <v>7</v>
      </c>
      <c r="E13" s="118" t="str">
        <f>SKP!G16</f>
        <v>Kegiatan</v>
      </c>
      <c r="F13" s="118">
        <f>SKP!H16</f>
        <v>100</v>
      </c>
      <c r="G13" s="118">
        <f>SKP!I16</f>
        <v>6</v>
      </c>
      <c r="H13" s="118" t="str">
        <f>SKP!J16</f>
        <v>Bulan</v>
      </c>
      <c r="I13" s="118" t="str">
        <f>SKP!K16</f>
        <v>-</v>
      </c>
      <c r="J13" s="286" t="str">
        <f>SKP!E16</f>
        <v>-</v>
      </c>
      <c r="K13" s="119">
        <v>7</v>
      </c>
      <c r="L13" s="120" t="str">
        <f t="shared" si="18"/>
        <v>Kegiatan</v>
      </c>
      <c r="M13" s="287">
        <v>100</v>
      </c>
      <c r="N13" s="119">
        <f t="shared" si="19"/>
        <v>6</v>
      </c>
      <c r="O13" s="121" t="s">
        <v>211</v>
      </c>
      <c r="P13" s="123" t="str">
        <f t="shared" si="20"/>
        <v>-</v>
      </c>
      <c r="Q13" s="124">
        <f t="shared" si="21"/>
        <v>276</v>
      </c>
      <c r="R13" s="124">
        <f t="shared" si="22"/>
        <v>92</v>
      </c>
      <c r="S13" s="125"/>
      <c r="T13" s="125">
        <f t="shared" si="0"/>
        <v>1</v>
      </c>
      <c r="U13" s="125">
        <f t="shared" si="1"/>
        <v>92</v>
      </c>
      <c r="V13" s="125"/>
      <c r="W13" s="125">
        <f t="shared" si="2"/>
        <v>0</v>
      </c>
      <c r="X13" s="126" t="e">
        <f t="shared" si="3"/>
        <v>#VALUE!</v>
      </c>
      <c r="Y13" s="125">
        <f t="shared" si="4"/>
        <v>100</v>
      </c>
      <c r="Z13" s="125">
        <f t="shared" si="5"/>
        <v>100</v>
      </c>
      <c r="AA13" s="127">
        <f t="shared" si="6"/>
        <v>76.000000000000014</v>
      </c>
      <c r="AB13" s="127" t="e">
        <f t="shared" si="7"/>
        <v>#VALUE!</v>
      </c>
      <c r="AC13" s="125">
        <f t="shared" si="8"/>
        <v>76.000000000000014</v>
      </c>
      <c r="AD13" s="125">
        <f t="shared" si="9"/>
        <v>99.999999999999986</v>
      </c>
      <c r="AE13" s="109" t="e">
        <f t="shared" si="10"/>
        <v>#VALUE!</v>
      </c>
      <c r="AF13" s="109" t="e">
        <f t="shared" si="11"/>
        <v>#VALUE!</v>
      </c>
      <c r="AG13" s="109">
        <f t="shared" si="12"/>
        <v>276</v>
      </c>
      <c r="AH13" s="109"/>
      <c r="AI13" s="125"/>
      <c r="AJ13" s="125"/>
      <c r="AK13" s="127">
        <f t="shared" si="13"/>
        <v>0</v>
      </c>
      <c r="AL13" s="125" t="e">
        <f t="shared" si="14"/>
        <v>#VALUE!</v>
      </c>
      <c r="AM13" s="127" t="e">
        <f t="shared" si="15"/>
        <v>#VALUE!</v>
      </c>
      <c r="AN13" s="111">
        <f t="shared" si="16"/>
        <v>276</v>
      </c>
      <c r="AO13" s="125">
        <f t="shared" si="17"/>
        <v>276</v>
      </c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</row>
    <row r="14" spans="1:61" s="130" customFormat="1" ht="31.5" x14ac:dyDescent="0.25">
      <c r="A14" s="285">
        <f>[1]SKP!A17</f>
        <v>7</v>
      </c>
      <c r="B14" s="117" t="str">
        <f>SKP!B17</f>
        <v>Mengoreksi rencana/memfasilitasi penempatan alumni Praja IPDN</v>
      </c>
      <c r="C14" s="118" t="str">
        <f>SKP!E17</f>
        <v>-</v>
      </c>
      <c r="D14" s="118">
        <f>SKP!F17</f>
        <v>1</v>
      </c>
      <c r="E14" s="118" t="str">
        <f>SKP!G17</f>
        <v>Dokumen</v>
      </c>
      <c r="F14" s="118">
        <f>SKP!H17</f>
        <v>100</v>
      </c>
      <c r="G14" s="118">
        <f>SKP!I17</f>
        <v>6</v>
      </c>
      <c r="H14" s="118" t="str">
        <f>SKP!J17</f>
        <v>Bulan</v>
      </c>
      <c r="I14" s="118" t="str">
        <f>SKP!K17</f>
        <v>-</v>
      </c>
      <c r="J14" s="286" t="str">
        <f>SKP!E17</f>
        <v>-</v>
      </c>
      <c r="K14" s="119">
        <v>1</v>
      </c>
      <c r="L14" s="120" t="str">
        <f t="shared" si="18"/>
        <v>Dokumen</v>
      </c>
      <c r="M14" s="287">
        <v>100</v>
      </c>
      <c r="N14" s="119">
        <f t="shared" si="19"/>
        <v>6</v>
      </c>
      <c r="O14" s="121" t="s">
        <v>211</v>
      </c>
      <c r="P14" s="123" t="str">
        <f t="shared" si="20"/>
        <v>-</v>
      </c>
      <c r="Q14" s="124">
        <f t="shared" si="21"/>
        <v>276</v>
      </c>
      <c r="R14" s="124">
        <f t="shared" si="22"/>
        <v>92</v>
      </c>
      <c r="S14" s="125"/>
      <c r="T14" s="125">
        <f t="shared" si="0"/>
        <v>1</v>
      </c>
      <c r="U14" s="125">
        <f t="shared" si="1"/>
        <v>92</v>
      </c>
      <c r="V14" s="125"/>
      <c r="W14" s="125">
        <f t="shared" si="2"/>
        <v>0</v>
      </c>
      <c r="X14" s="126" t="e">
        <f t="shared" si="3"/>
        <v>#VALUE!</v>
      </c>
      <c r="Y14" s="125">
        <f t="shared" si="4"/>
        <v>100</v>
      </c>
      <c r="Z14" s="125">
        <f t="shared" si="5"/>
        <v>100</v>
      </c>
      <c r="AA14" s="127">
        <f t="shared" si="6"/>
        <v>76.000000000000014</v>
      </c>
      <c r="AB14" s="127" t="e">
        <f t="shared" si="7"/>
        <v>#VALUE!</v>
      </c>
      <c r="AC14" s="125">
        <f t="shared" si="8"/>
        <v>76.000000000000014</v>
      </c>
      <c r="AD14" s="125">
        <f t="shared" si="9"/>
        <v>99.999999999999986</v>
      </c>
      <c r="AE14" s="109" t="e">
        <f t="shared" si="10"/>
        <v>#VALUE!</v>
      </c>
      <c r="AF14" s="109" t="e">
        <f t="shared" si="11"/>
        <v>#VALUE!</v>
      </c>
      <c r="AG14" s="109">
        <f t="shared" si="12"/>
        <v>276</v>
      </c>
      <c r="AH14" s="109"/>
      <c r="AI14" s="125"/>
      <c r="AJ14" s="125"/>
      <c r="AK14" s="127">
        <f t="shared" si="13"/>
        <v>0</v>
      </c>
      <c r="AL14" s="125" t="e">
        <f t="shared" si="14"/>
        <v>#VALUE!</v>
      </c>
      <c r="AM14" s="127" t="e">
        <f t="shared" si="15"/>
        <v>#VALUE!</v>
      </c>
      <c r="AN14" s="111">
        <f t="shared" si="16"/>
        <v>276</v>
      </c>
      <c r="AO14" s="125">
        <f t="shared" si="17"/>
        <v>276</v>
      </c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</row>
    <row r="15" spans="1:61" s="130" customFormat="1" x14ac:dyDescent="0.25">
      <c r="A15" s="285">
        <f>[1]SKP!A18</f>
        <v>8</v>
      </c>
      <c r="B15" s="117" t="str">
        <f>SKP!B18</f>
        <v>Memfasilitasi kegiatan magang praja IPDN</v>
      </c>
      <c r="C15" s="284" t="str">
        <f>SKP!E18</f>
        <v>-</v>
      </c>
      <c r="D15" s="284">
        <f>SKP!F18</f>
        <v>1</v>
      </c>
      <c r="E15" s="284" t="str">
        <f>SKP!G18</f>
        <v>Kegiatan</v>
      </c>
      <c r="F15" s="284">
        <f>SKP!H18</f>
        <v>100</v>
      </c>
      <c r="G15" s="284">
        <f>SKP!I18</f>
        <v>6</v>
      </c>
      <c r="H15" s="284" t="str">
        <f>SKP!J18</f>
        <v>Bulan</v>
      </c>
      <c r="I15" s="284" t="str">
        <f>SKP!K18</f>
        <v>-</v>
      </c>
      <c r="J15" s="286" t="str">
        <f>SKP!E18</f>
        <v>-</v>
      </c>
      <c r="K15" s="119">
        <v>1</v>
      </c>
      <c r="L15" s="120" t="str">
        <f>E15</f>
        <v>Kegiatan</v>
      </c>
      <c r="M15" s="287">
        <v>100</v>
      </c>
      <c r="N15" s="119">
        <f>G15</f>
        <v>6</v>
      </c>
      <c r="O15" s="121" t="s">
        <v>211</v>
      </c>
      <c r="P15" s="123" t="str">
        <f>I15</f>
        <v>-</v>
      </c>
      <c r="Q15" s="124">
        <f>AG15</f>
        <v>276</v>
      </c>
      <c r="R15" s="124">
        <f>IF(I15="-",IF(P15="-",Q15/3,Q15/4),Q15/4)</f>
        <v>92</v>
      </c>
      <c r="S15" s="125"/>
      <c r="T15" s="125">
        <f t="shared" ref="T15:T28" si="23">IF(D15&gt;0,1,0)</f>
        <v>1</v>
      </c>
      <c r="U15" s="125">
        <f t="shared" ref="U15:U28" si="24">IFERROR(R15,0)</f>
        <v>92</v>
      </c>
      <c r="V15" s="125"/>
      <c r="W15" s="125">
        <f t="shared" ref="W15:W28" si="25">100-(N15/G15*100)</f>
        <v>0</v>
      </c>
      <c r="X15" s="126" t="e">
        <f t="shared" ref="X15:X28" si="26">100-(P15/I15*100)</f>
        <v>#VALUE!</v>
      </c>
      <c r="Y15" s="125">
        <f t="shared" ref="Y15:Y28" si="27">K15/D15*100</f>
        <v>100</v>
      </c>
      <c r="Z15" s="125">
        <f t="shared" ref="Z15:Z28" si="28">M15/F15*100</f>
        <v>100</v>
      </c>
      <c r="AA15" s="127">
        <f t="shared" ref="AA15:AA28" si="29">IF(W15&gt;24,AD15,AC15)</f>
        <v>76.000000000000014</v>
      </c>
      <c r="AB15" s="127" t="e">
        <f t="shared" ref="AB15:AB28" si="30">IF(X15&gt;24,AF15,AE15)</f>
        <v>#VALUE!</v>
      </c>
      <c r="AC15" s="125">
        <f t="shared" ref="AC15:AC28" si="31">((1.76*G15-N15)/G15)*100</f>
        <v>76.000000000000014</v>
      </c>
      <c r="AD15" s="125">
        <f t="shared" ref="AD15:AD28" si="32">76-((((1.76*G15-N15)/G15)*100)-100)</f>
        <v>99.999999999999986</v>
      </c>
      <c r="AE15" s="109" t="e">
        <f t="shared" ref="AE15:AE28" si="33">((1.76*I15-P15)/I15)*100</f>
        <v>#VALUE!</v>
      </c>
      <c r="AF15" s="109" t="e">
        <f t="shared" ref="AF15:AF28" si="34">76-((((1.76*I15-P15)/I15)*100)-100)</f>
        <v>#VALUE!</v>
      </c>
      <c r="AG15" s="109">
        <f t="shared" ref="AG15:AG28" si="35">IFERROR(SUM(Y15:AB15),SUM(Y15:AA15))</f>
        <v>276</v>
      </c>
      <c r="AH15" s="109"/>
      <c r="AI15" s="125"/>
      <c r="AJ15" s="125"/>
      <c r="AK15" s="128">
        <f t="shared" ref="AK15:AK28" si="36">100-(N15/G15*100)</f>
        <v>0</v>
      </c>
      <c r="AL15" s="129" t="e">
        <f t="shared" ref="AL15:AL28" si="37">100-(P15/I15*100)</f>
        <v>#VALUE!</v>
      </c>
      <c r="AM15" s="127" t="e">
        <f t="shared" ref="AM15:AM28" si="38">IF(AND(AK15&gt;24,AL15&gt;24),(IFERROR(((K15/D15*100)+(M15/F15*100)+(76-((((1.76*G15-N15)/G15)*100)-100))+(76-((((1.76*I15-P15)/I15)*100)-100))),((K15/D15*100)+(M15/F15*100)+(76-((((1.76*G15-N15)/G15)*100)-100))))),(IFERROR(((K15/D15*100)+(M15/F15*100)+(((1.76*G15-N15)/G15)*100))+(((1.76*I15-P15)/I15)*100),((K15/D15*100)+(M15/F15*100)+(((1.76*G15-N15)/G15)*100)))))</f>
        <v>#VALUE!</v>
      </c>
      <c r="AN15" s="111">
        <f t="shared" ref="AN15:AN28" si="39">IF(AK15&gt;24,(((K15/D15*100)+(M15/F15*100)+(76-((((1.76*G15-N15)/G15)*100)-100)))),(((K15/D15*100)+(M15/F15*100)+(((1.76*G15-N15)/G15)*100))))</f>
        <v>276</v>
      </c>
      <c r="AO15" s="125">
        <f t="shared" ref="AO15:AO28" si="40">IFERROR(AM15,AN15)</f>
        <v>276</v>
      </c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</row>
    <row r="16" spans="1:61" s="130" customFormat="1" ht="31.5" x14ac:dyDescent="0.25">
      <c r="A16" s="285">
        <f>SKP!A19</f>
        <v>9</v>
      </c>
      <c r="B16" s="117" t="str">
        <f>SKP!B19</f>
        <v>Mengkoreksi bahan kelengkapan seleksi penerimaan pegawai dan peserta testing penerimaan pegawai</v>
      </c>
      <c r="C16" s="284" t="str">
        <f>SKP!E19</f>
        <v>-</v>
      </c>
      <c r="D16" s="284">
        <f>SKP!F19</f>
        <v>24</v>
      </c>
      <c r="E16" s="284" t="str">
        <f>SKP!G19</f>
        <v>Dokumen</v>
      </c>
      <c r="F16" s="284">
        <f>SKP!H19</f>
        <v>100</v>
      </c>
      <c r="G16" s="284">
        <f>SKP!I19</f>
        <v>6</v>
      </c>
      <c r="H16" s="284" t="str">
        <f>SKP!J19</f>
        <v>Bulan</v>
      </c>
      <c r="I16" s="284" t="str">
        <f>SKP!K19</f>
        <v>-</v>
      </c>
      <c r="J16" s="286" t="str">
        <f>SKP!E19</f>
        <v>-</v>
      </c>
      <c r="K16" s="119">
        <v>24</v>
      </c>
      <c r="L16" s="120" t="str">
        <f t="shared" ref="L16:L18" si="41">E16</f>
        <v>Dokumen</v>
      </c>
      <c r="M16" s="287">
        <v>100</v>
      </c>
      <c r="N16" s="119">
        <f t="shared" ref="N16:N18" si="42">G16</f>
        <v>6</v>
      </c>
      <c r="O16" s="121" t="s">
        <v>211</v>
      </c>
      <c r="P16" s="123" t="str">
        <f t="shared" ref="P16:P18" si="43">I16</f>
        <v>-</v>
      </c>
      <c r="Q16" s="124">
        <f t="shared" ref="Q16:Q18" si="44">AG16</f>
        <v>276</v>
      </c>
      <c r="R16" s="124">
        <f t="shared" ref="R16:R18" si="45">IF(I16="-",IF(P16="-",Q16/3,Q16/4),Q16/4)</f>
        <v>92</v>
      </c>
      <c r="S16" s="125"/>
      <c r="T16" s="125">
        <f t="shared" si="23"/>
        <v>1</v>
      </c>
      <c r="U16" s="125">
        <f t="shared" si="24"/>
        <v>92</v>
      </c>
      <c r="V16" s="125"/>
      <c r="W16" s="125">
        <f t="shared" si="25"/>
        <v>0</v>
      </c>
      <c r="X16" s="126" t="e">
        <f t="shared" si="26"/>
        <v>#VALUE!</v>
      </c>
      <c r="Y16" s="125">
        <f t="shared" si="27"/>
        <v>100</v>
      </c>
      <c r="Z16" s="125">
        <f t="shared" si="28"/>
        <v>100</v>
      </c>
      <c r="AA16" s="127">
        <f t="shared" si="29"/>
        <v>76.000000000000014</v>
      </c>
      <c r="AB16" s="127" t="e">
        <f t="shared" si="30"/>
        <v>#VALUE!</v>
      </c>
      <c r="AC16" s="125">
        <f t="shared" si="31"/>
        <v>76.000000000000014</v>
      </c>
      <c r="AD16" s="125">
        <f t="shared" si="32"/>
        <v>99.999999999999986</v>
      </c>
      <c r="AE16" s="109" t="e">
        <f t="shared" si="33"/>
        <v>#VALUE!</v>
      </c>
      <c r="AF16" s="109" t="e">
        <f t="shared" si="34"/>
        <v>#VALUE!</v>
      </c>
      <c r="AG16" s="109">
        <f t="shared" si="35"/>
        <v>276</v>
      </c>
      <c r="AH16" s="109"/>
      <c r="AI16" s="125"/>
      <c r="AJ16" s="125"/>
      <c r="AK16" s="127">
        <f t="shared" si="36"/>
        <v>0</v>
      </c>
      <c r="AL16" s="125" t="e">
        <f t="shared" si="37"/>
        <v>#VALUE!</v>
      </c>
      <c r="AM16" s="127" t="e">
        <f t="shared" si="38"/>
        <v>#VALUE!</v>
      </c>
      <c r="AN16" s="111">
        <f t="shared" si="39"/>
        <v>276</v>
      </c>
      <c r="AO16" s="125">
        <f t="shared" si="40"/>
        <v>276</v>
      </c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</row>
    <row r="17" spans="1:61" s="130" customFormat="1" ht="31.5" x14ac:dyDescent="0.25">
      <c r="A17" s="285">
        <f>SKP!A20</f>
        <v>10</v>
      </c>
      <c r="B17" s="117" t="str">
        <f>SKP!B20</f>
        <v>Menyelenggarakan kegiatan seleksi penerimaan pegawai</v>
      </c>
      <c r="C17" s="284" t="str">
        <f>SKP!E20</f>
        <v>-</v>
      </c>
      <c r="D17" s="284">
        <f>SKP!F20</f>
        <v>17</v>
      </c>
      <c r="E17" s="284" t="str">
        <f>SKP!G20</f>
        <v>Kegiatan</v>
      </c>
      <c r="F17" s="284">
        <f>SKP!H20</f>
        <v>100</v>
      </c>
      <c r="G17" s="284">
        <f>SKP!I20</f>
        <v>6</v>
      </c>
      <c r="H17" s="284" t="str">
        <f>SKP!J20</f>
        <v>Bulan</v>
      </c>
      <c r="I17" s="284" t="str">
        <f>SKP!K20</f>
        <v>-</v>
      </c>
      <c r="J17" s="286" t="str">
        <f>SKP!E20</f>
        <v>-</v>
      </c>
      <c r="K17" s="119">
        <v>17</v>
      </c>
      <c r="L17" s="120" t="str">
        <f t="shared" si="41"/>
        <v>Kegiatan</v>
      </c>
      <c r="M17" s="287">
        <v>100</v>
      </c>
      <c r="N17" s="119">
        <f t="shared" si="42"/>
        <v>6</v>
      </c>
      <c r="O17" s="121" t="s">
        <v>211</v>
      </c>
      <c r="P17" s="123" t="str">
        <f t="shared" si="43"/>
        <v>-</v>
      </c>
      <c r="Q17" s="124">
        <f t="shared" si="44"/>
        <v>276</v>
      </c>
      <c r="R17" s="124">
        <f t="shared" si="45"/>
        <v>92</v>
      </c>
      <c r="S17" s="125"/>
      <c r="T17" s="125">
        <f t="shared" si="23"/>
        <v>1</v>
      </c>
      <c r="U17" s="125">
        <f t="shared" si="24"/>
        <v>92</v>
      </c>
      <c r="V17" s="125"/>
      <c r="W17" s="125">
        <f t="shared" si="25"/>
        <v>0</v>
      </c>
      <c r="X17" s="126" t="e">
        <f t="shared" si="26"/>
        <v>#VALUE!</v>
      </c>
      <c r="Y17" s="125">
        <f t="shared" si="27"/>
        <v>100</v>
      </c>
      <c r="Z17" s="125">
        <f t="shared" si="28"/>
        <v>100</v>
      </c>
      <c r="AA17" s="127">
        <f t="shared" si="29"/>
        <v>76.000000000000014</v>
      </c>
      <c r="AB17" s="127" t="e">
        <f t="shared" si="30"/>
        <v>#VALUE!</v>
      </c>
      <c r="AC17" s="125">
        <f t="shared" si="31"/>
        <v>76.000000000000014</v>
      </c>
      <c r="AD17" s="125">
        <f t="shared" si="32"/>
        <v>99.999999999999986</v>
      </c>
      <c r="AE17" s="109" t="e">
        <f t="shared" si="33"/>
        <v>#VALUE!</v>
      </c>
      <c r="AF17" s="109" t="e">
        <f t="shared" si="34"/>
        <v>#VALUE!</v>
      </c>
      <c r="AG17" s="109">
        <f t="shared" si="35"/>
        <v>276</v>
      </c>
      <c r="AH17" s="109"/>
      <c r="AI17" s="125"/>
      <c r="AJ17" s="125"/>
      <c r="AK17" s="127">
        <f t="shared" si="36"/>
        <v>0</v>
      </c>
      <c r="AL17" s="125" t="e">
        <f t="shared" si="37"/>
        <v>#VALUE!</v>
      </c>
      <c r="AM17" s="127" t="e">
        <f t="shared" si="38"/>
        <v>#VALUE!</v>
      </c>
      <c r="AN17" s="111">
        <f t="shared" si="39"/>
        <v>276</v>
      </c>
      <c r="AO17" s="125">
        <f t="shared" si="40"/>
        <v>276</v>
      </c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</row>
    <row r="18" spans="1:61" s="130" customFormat="1" ht="31.5" x14ac:dyDescent="0.25">
      <c r="A18" s="285">
        <f>SKP!A21</f>
        <v>11</v>
      </c>
      <c r="B18" s="117" t="str">
        <f>SKP!B21</f>
        <v xml:space="preserve">Mengkoreksi dokumen pengumuman seleksi penerimaan pegawai </v>
      </c>
      <c r="C18" s="284" t="str">
        <f>SKP!E21</f>
        <v>-</v>
      </c>
      <c r="D18" s="284">
        <f>SKP!F21</f>
        <v>2</v>
      </c>
      <c r="E18" s="284" t="str">
        <f>SKP!G21</f>
        <v>Dokumen</v>
      </c>
      <c r="F18" s="284">
        <f>SKP!H21</f>
        <v>100</v>
      </c>
      <c r="G18" s="284">
        <f>SKP!I21</f>
        <v>6</v>
      </c>
      <c r="H18" s="284" t="str">
        <f>SKP!J21</f>
        <v>Bulan</v>
      </c>
      <c r="I18" s="284" t="str">
        <f>SKP!K21</f>
        <v>-</v>
      </c>
      <c r="J18" s="286" t="str">
        <f>SKP!E21</f>
        <v>-</v>
      </c>
      <c r="K18" s="119">
        <v>2</v>
      </c>
      <c r="L18" s="120" t="str">
        <f t="shared" si="41"/>
        <v>Dokumen</v>
      </c>
      <c r="M18" s="287">
        <v>100</v>
      </c>
      <c r="N18" s="119">
        <f t="shared" si="42"/>
        <v>6</v>
      </c>
      <c r="O18" s="121" t="s">
        <v>211</v>
      </c>
      <c r="P18" s="123" t="str">
        <f t="shared" si="43"/>
        <v>-</v>
      </c>
      <c r="Q18" s="124">
        <f t="shared" si="44"/>
        <v>276</v>
      </c>
      <c r="R18" s="124">
        <f t="shared" si="45"/>
        <v>92</v>
      </c>
      <c r="S18" s="125"/>
      <c r="T18" s="125">
        <f t="shared" si="23"/>
        <v>1</v>
      </c>
      <c r="U18" s="125">
        <f t="shared" si="24"/>
        <v>92</v>
      </c>
      <c r="V18" s="125"/>
      <c r="W18" s="125">
        <f t="shared" si="25"/>
        <v>0</v>
      </c>
      <c r="X18" s="126" t="e">
        <f t="shared" si="26"/>
        <v>#VALUE!</v>
      </c>
      <c r="Y18" s="125">
        <f t="shared" si="27"/>
        <v>100</v>
      </c>
      <c r="Z18" s="125">
        <f t="shared" si="28"/>
        <v>100</v>
      </c>
      <c r="AA18" s="127">
        <f t="shared" si="29"/>
        <v>76.000000000000014</v>
      </c>
      <c r="AB18" s="127" t="e">
        <f t="shared" si="30"/>
        <v>#VALUE!</v>
      </c>
      <c r="AC18" s="125">
        <f t="shared" si="31"/>
        <v>76.000000000000014</v>
      </c>
      <c r="AD18" s="125">
        <f t="shared" si="32"/>
        <v>99.999999999999986</v>
      </c>
      <c r="AE18" s="109" t="e">
        <f t="shared" si="33"/>
        <v>#VALUE!</v>
      </c>
      <c r="AF18" s="109" t="e">
        <f t="shared" si="34"/>
        <v>#VALUE!</v>
      </c>
      <c r="AG18" s="109">
        <f t="shared" si="35"/>
        <v>276</v>
      </c>
      <c r="AH18" s="109"/>
      <c r="AI18" s="125"/>
      <c r="AJ18" s="125"/>
      <c r="AK18" s="127">
        <f t="shared" si="36"/>
        <v>0</v>
      </c>
      <c r="AL18" s="125" t="e">
        <f t="shared" si="37"/>
        <v>#VALUE!</v>
      </c>
      <c r="AM18" s="127" t="e">
        <f t="shared" si="38"/>
        <v>#VALUE!</v>
      </c>
      <c r="AN18" s="111">
        <f t="shared" si="39"/>
        <v>276</v>
      </c>
      <c r="AO18" s="125">
        <f t="shared" si="40"/>
        <v>276</v>
      </c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</row>
    <row r="19" spans="1:61" s="130" customFormat="1" ht="31.5" x14ac:dyDescent="0.25">
      <c r="A19" s="285">
        <f>SKP!A22</f>
        <v>12</v>
      </c>
      <c r="B19" s="117" t="str">
        <f>SKP!B22</f>
        <v>Mengkoreksi usulan pengangkatan tenaga kontrak dari perangkat daerah</v>
      </c>
      <c r="C19" s="284" t="str">
        <f>SKP!E22</f>
        <v>-</v>
      </c>
      <c r="D19" s="284">
        <f>SKP!F22</f>
        <v>39</v>
      </c>
      <c r="E19" s="284" t="str">
        <f>SKP!G22</f>
        <v>Usulan</v>
      </c>
      <c r="F19" s="284">
        <f>SKP!H22</f>
        <v>100</v>
      </c>
      <c r="G19" s="284">
        <f>SKP!I22</f>
        <v>6</v>
      </c>
      <c r="H19" s="284" t="str">
        <f>SKP!J22</f>
        <v>Bulan</v>
      </c>
      <c r="I19" s="284" t="str">
        <f>SKP!K22</f>
        <v>-</v>
      </c>
      <c r="J19" s="286" t="str">
        <f>SKP!E22</f>
        <v>-</v>
      </c>
      <c r="K19" s="119">
        <v>39</v>
      </c>
      <c r="L19" s="120" t="str">
        <f>E19</f>
        <v>Usulan</v>
      </c>
      <c r="M19" s="287">
        <v>100</v>
      </c>
      <c r="N19" s="119">
        <f>G19</f>
        <v>6</v>
      </c>
      <c r="O19" s="121" t="s">
        <v>211</v>
      </c>
      <c r="P19" s="123" t="str">
        <f>I19</f>
        <v>-</v>
      </c>
      <c r="Q19" s="124">
        <f>AG19</f>
        <v>276</v>
      </c>
      <c r="R19" s="124">
        <f>IF(I19="-",IF(P19="-",Q19/3,Q19/4),Q19/4)</f>
        <v>92</v>
      </c>
      <c r="S19" s="125"/>
      <c r="T19" s="125">
        <f t="shared" si="23"/>
        <v>1</v>
      </c>
      <c r="U19" s="125">
        <f t="shared" si="24"/>
        <v>92</v>
      </c>
      <c r="V19" s="125"/>
      <c r="W19" s="125">
        <f t="shared" si="25"/>
        <v>0</v>
      </c>
      <c r="X19" s="126" t="e">
        <f t="shared" si="26"/>
        <v>#VALUE!</v>
      </c>
      <c r="Y19" s="125">
        <f t="shared" si="27"/>
        <v>100</v>
      </c>
      <c r="Z19" s="125">
        <f t="shared" si="28"/>
        <v>100</v>
      </c>
      <c r="AA19" s="127">
        <f t="shared" si="29"/>
        <v>76.000000000000014</v>
      </c>
      <c r="AB19" s="127" t="e">
        <f t="shared" si="30"/>
        <v>#VALUE!</v>
      </c>
      <c r="AC19" s="125">
        <f t="shared" si="31"/>
        <v>76.000000000000014</v>
      </c>
      <c r="AD19" s="125">
        <f t="shared" si="32"/>
        <v>99.999999999999986</v>
      </c>
      <c r="AE19" s="109" t="e">
        <f t="shared" si="33"/>
        <v>#VALUE!</v>
      </c>
      <c r="AF19" s="109" t="e">
        <f t="shared" si="34"/>
        <v>#VALUE!</v>
      </c>
      <c r="AG19" s="109">
        <f t="shared" si="35"/>
        <v>276</v>
      </c>
      <c r="AH19" s="109"/>
      <c r="AI19" s="125"/>
      <c r="AJ19" s="125"/>
      <c r="AK19" s="128">
        <f t="shared" si="36"/>
        <v>0</v>
      </c>
      <c r="AL19" s="129" t="e">
        <f t="shared" si="37"/>
        <v>#VALUE!</v>
      </c>
      <c r="AM19" s="127" t="e">
        <f t="shared" si="38"/>
        <v>#VALUE!</v>
      </c>
      <c r="AN19" s="111">
        <f t="shared" si="39"/>
        <v>276</v>
      </c>
      <c r="AO19" s="125">
        <f t="shared" si="40"/>
        <v>276</v>
      </c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</row>
    <row r="20" spans="1:61" s="130" customFormat="1" ht="31.5" x14ac:dyDescent="0.25">
      <c r="A20" s="285">
        <f>SKP!A23</f>
        <v>13</v>
      </c>
      <c r="B20" s="117" t="str">
        <f>SKP!B23</f>
        <v>Mengkoreksi SK Gubernur tentang Pengangkatan Tenaga Honorer/Tidak Tetap</v>
      </c>
      <c r="C20" s="284" t="str">
        <f>SKP!E23</f>
        <v>-</v>
      </c>
      <c r="D20" s="284">
        <f>SKP!F23</f>
        <v>39</v>
      </c>
      <c r="E20" s="284" t="str">
        <f>SKP!G23</f>
        <v>Usulan</v>
      </c>
      <c r="F20" s="284">
        <f>SKP!H23</f>
        <v>100</v>
      </c>
      <c r="G20" s="284">
        <f>SKP!I23</f>
        <v>6</v>
      </c>
      <c r="H20" s="284" t="str">
        <f>SKP!J23</f>
        <v>Bulan</v>
      </c>
      <c r="I20" s="284" t="str">
        <f>SKP!K23</f>
        <v>-</v>
      </c>
      <c r="J20" s="286" t="str">
        <f>SKP!E23</f>
        <v>-</v>
      </c>
      <c r="K20" s="119">
        <v>39</v>
      </c>
      <c r="L20" s="120" t="str">
        <f t="shared" ref="L20:L25" si="46">E20</f>
        <v>Usulan</v>
      </c>
      <c r="M20" s="287">
        <v>100</v>
      </c>
      <c r="N20" s="119">
        <f t="shared" ref="N20:N25" si="47">G20</f>
        <v>6</v>
      </c>
      <c r="O20" s="121" t="s">
        <v>211</v>
      </c>
      <c r="P20" s="123" t="str">
        <f t="shared" ref="P20:P25" si="48">I20</f>
        <v>-</v>
      </c>
      <c r="Q20" s="124">
        <f>AG20</f>
        <v>276</v>
      </c>
      <c r="R20" s="124">
        <f>IF(I20="-",IF(P20="-",Q20/3,Q20/4),Q20/4)</f>
        <v>92</v>
      </c>
      <c r="S20" s="125"/>
      <c r="T20" s="125">
        <f t="shared" si="23"/>
        <v>1</v>
      </c>
      <c r="U20" s="125">
        <f t="shared" si="24"/>
        <v>92</v>
      </c>
      <c r="V20" s="125"/>
      <c r="W20" s="125">
        <f t="shared" si="25"/>
        <v>0</v>
      </c>
      <c r="X20" s="126" t="e">
        <f t="shared" si="26"/>
        <v>#VALUE!</v>
      </c>
      <c r="Y20" s="125">
        <f t="shared" si="27"/>
        <v>100</v>
      </c>
      <c r="Z20" s="125">
        <f t="shared" si="28"/>
        <v>100</v>
      </c>
      <c r="AA20" s="127">
        <f t="shared" si="29"/>
        <v>76.000000000000014</v>
      </c>
      <c r="AB20" s="127" t="e">
        <f t="shared" si="30"/>
        <v>#VALUE!</v>
      </c>
      <c r="AC20" s="125">
        <f t="shared" si="31"/>
        <v>76.000000000000014</v>
      </c>
      <c r="AD20" s="125">
        <f t="shared" si="32"/>
        <v>99.999999999999986</v>
      </c>
      <c r="AE20" s="109" t="e">
        <f t="shared" si="33"/>
        <v>#VALUE!</v>
      </c>
      <c r="AF20" s="109" t="e">
        <f t="shared" si="34"/>
        <v>#VALUE!</v>
      </c>
      <c r="AG20" s="109">
        <f t="shared" si="35"/>
        <v>276</v>
      </c>
      <c r="AH20" s="109"/>
      <c r="AI20" s="125"/>
      <c r="AJ20" s="125"/>
      <c r="AK20" s="128">
        <f t="shared" si="36"/>
        <v>0</v>
      </c>
      <c r="AL20" s="129" t="e">
        <f t="shared" si="37"/>
        <v>#VALUE!</v>
      </c>
      <c r="AM20" s="127" t="e">
        <f t="shared" si="38"/>
        <v>#VALUE!</v>
      </c>
      <c r="AN20" s="111">
        <f t="shared" si="39"/>
        <v>276</v>
      </c>
      <c r="AO20" s="125">
        <f t="shared" si="40"/>
        <v>276</v>
      </c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</row>
    <row r="21" spans="1:61" s="130" customFormat="1" ht="47.25" x14ac:dyDescent="0.25">
      <c r="A21" s="285">
        <f>SKP!A24</f>
        <v>14</v>
      </c>
      <c r="B21" s="117" t="str">
        <f>SKP!B24</f>
        <v>Mengoreksi  konsep rincian formasi pegawai dari Perangkat daerah di lingkungan Pemerintah Provinsi sesuai hasil analisis jabatan dan analisis beban kerja</v>
      </c>
      <c r="C21" s="284" t="str">
        <f>SKP!E24</f>
        <v>-</v>
      </c>
      <c r="D21" s="284">
        <f>SKP!F24</f>
        <v>39</v>
      </c>
      <c r="E21" s="284" t="str">
        <f>SKP!G24</f>
        <v>Konsep</v>
      </c>
      <c r="F21" s="284">
        <f>SKP!H24</f>
        <v>100</v>
      </c>
      <c r="G21" s="284">
        <f>SKP!I24</f>
        <v>6</v>
      </c>
      <c r="H21" s="284" t="str">
        <f>SKP!J24</f>
        <v>Bulan</v>
      </c>
      <c r="I21" s="284" t="str">
        <f>SKP!K24</f>
        <v>-</v>
      </c>
      <c r="J21" s="286" t="str">
        <f>SKP!E24</f>
        <v>-</v>
      </c>
      <c r="K21" s="119">
        <v>39</v>
      </c>
      <c r="L21" s="120" t="str">
        <f t="shared" si="46"/>
        <v>Konsep</v>
      </c>
      <c r="M21" s="287">
        <v>100</v>
      </c>
      <c r="N21" s="119">
        <f t="shared" si="47"/>
        <v>6</v>
      </c>
      <c r="O21" s="121" t="s">
        <v>211</v>
      </c>
      <c r="P21" s="123" t="str">
        <f t="shared" si="48"/>
        <v>-</v>
      </c>
      <c r="Q21" s="124">
        <f t="shared" ref="Q21:Q25" si="49">AG21</f>
        <v>276</v>
      </c>
      <c r="R21" s="124">
        <f t="shared" ref="R21:R25" si="50">IF(I21="-",IF(P21="-",Q21/3,Q21/4),Q21/4)</f>
        <v>92</v>
      </c>
      <c r="S21" s="125"/>
      <c r="T21" s="125">
        <f t="shared" si="23"/>
        <v>1</v>
      </c>
      <c r="U21" s="125">
        <f t="shared" si="24"/>
        <v>92</v>
      </c>
      <c r="V21" s="125"/>
      <c r="W21" s="125">
        <f t="shared" si="25"/>
        <v>0</v>
      </c>
      <c r="X21" s="126" t="e">
        <f t="shared" si="26"/>
        <v>#VALUE!</v>
      </c>
      <c r="Y21" s="125">
        <f t="shared" si="27"/>
        <v>100</v>
      </c>
      <c r="Z21" s="125">
        <f t="shared" si="28"/>
        <v>100</v>
      </c>
      <c r="AA21" s="127">
        <f t="shared" si="29"/>
        <v>76.000000000000014</v>
      </c>
      <c r="AB21" s="127" t="e">
        <f t="shared" si="30"/>
        <v>#VALUE!</v>
      </c>
      <c r="AC21" s="125">
        <f t="shared" si="31"/>
        <v>76.000000000000014</v>
      </c>
      <c r="AD21" s="125">
        <f t="shared" si="32"/>
        <v>99.999999999999986</v>
      </c>
      <c r="AE21" s="109" t="e">
        <f t="shared" si="33"/>
        <v>#VALUE!</v>
      </c>
      <c r="AF21" s="109" t="e">
        <f t="shared" si="34"/>
        <v>#VALUE!</v>
      </c>
      <c r="AG21" s="109">
        <f t="shared" si="35"/>
        <v>276</v>
      </c>
      <c r="AH21" s="109"/>
      <c r="AI21" s="111"/>
      <c r="AJ21" s="111"/>
      <c r="AK21" s="128">
        <f t="shared" si="36"/>
        <v>0</v>
      </c>
      <c r="AL21" s="129" t="e">
        <f t="shared" si="37"/>
        <v>#VALUE!</v>
      </c>
      <c r="AM21" s="127" t="e">
        <f t="shared" si="38"/>
        <v>#VALUE!</v>
      </c>
      <c r="AN21" s="111">
        <f t="shared" si="39"/>
        <v>276</v>
      </c>
      <c r="AO21" s="125">
        <f t="shared" si="40"/>
        <v>276</v>
      </c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</row>
    <row r="22" spans="1:61" s="130" customFormat="1" ht="31.5" x14ac:dyDescent="0.25">
      <c r="A22" s="285">
        <f>SKP!A25</f>
        <v>15</v>
      </c>
      <c r="B22" s="117" t="str">
        <f>SKP!B25</f>
        <v>Mengoreksi usulan formasi untuk seleksi penerimaan pegawai</v>
      </c>
      <c r="C22" s="284" t="str">
        <f>SKP!E25</f>
        <v>-</v>
      </c>
      <c r="D22" s="284">
        <f>SKP!F25</f>
        <v>1</v>
      </c>
      <c r="E22" s="284" t="str">
        <f>SKP!G25</f>
        <v>Dokumen</v>
      </c>
      <c r="F22" s="284">
        <f>SKP!H25</f>
        <v>100</v>
      </c>
      <c r="G22" s="284">
        <f>SKP!I25</f>
        <v>6</v>
      </c>
      <c r="H22" s="284" t="str">
        <f>SKP!J25</f>
        <v>Bulan</v>
      </c>
      <c r="I22" s="284" t="str">
        <f>SKP!K25</f>
        <v>-</v>
      </c>
      <c r="J22" s="286" t="str">
        <f>SKP!E25</f>
        <v>-</v>
      </c>
      <c r="K22" s="119">
        <v>1</v>
      </c>
      <c r="L22" s="120" t="str">
        <f t="shared" si="46"/>
        <v>Dokumen</v>
      </c>
      <c r="M22" s="287">
        <v>100</v>
      </c>
      <c r="N22" s="119">
        <f t="shared" si="47"/>
        <v>6</v>
      </c>
      <c r="O22" s="121" t="s">
        <v>211</v>
      </c>
      <c r="P22" s="123" t="str">
        <f t="shared" si="48"/>
        <v>-</v>
      </c>
      <c r="Q22" s="124">
        <f t="shared" si="49"/>
        <v>276</v>
      </c>
      <c r="R22" s="124">
        <f t="shared" si="50"/>
        <v>92</v>
      </c>
      <c r="S22" s="125"/>
      <c r="T22" s="125">
        <f t="shared" si="23"/>
        <v>1</v>
      </c>
      <c r="U22" s="125">
        <f t="shared" si="24"/>
        <v>92</v>
      </c>
      <c r="V22" s="125"/>
      <c r="W22" s="125">
        <f t="shared" si="25"/>
        <v>0</v>
      </c>
      <c r="X22" s="126" t="e">
        <f t="shared" si="26"/>
        <v>#VALUE!</v>
      </c>
      <c r="Y22" s="125">
        <f t="shared" si="27"/>
        <v>100</v>
      </c>
      <c r="Z22" s="125">
        <f t="shared" si="28"/>
        <v>100</v>
      </c>
      <c r="AA22" s="127">
        <f t="shared" si="29"/>
        <v>76.000000000000014</v>
      </c>
      <c r="AB22" s="127" t="e">
        <f t="shared" si="30"/>
        <v>#VALUE!</v>
      </c>
      <c r="AC22" s="125">
        <f t="shared" si="31"/>
        <v>76.000000000000014</v>
      </c>
      <c r="AD22" s="125">
        <f t="shared" si="32"/>
        <v>99.999999999999986</v>
      </c>
      <c r="AE22" s="109" t="e">
        <f t="shared" si="33"/>
        <v>#VALUE!</v>
      </c>
      <c r="AF22" s="109" t="e">
        <f t="shared" si="34"/>
        <v>#VALUE!</v>
      </c>
      <c r="AG22" s="109">
        <f t="shared" si="35"/>
        <v>276</v>
      </c>
      <c r="AH22" s="109"/>
      <c r="AI22" s="125"/>
      <c r="AJ22" s="125"/>
      <c r="AK22" s="128">
        <f t="shared" si="36"/>
        <v>0</v>
      </c>
      <c r="AL22" s="129" t="e">
        <f t="shared" si="37"/>
        <v>#VALUE!</v>
      </c>
      <c r="AM22" s="127" t="e">
        <f t="shared" si="38"/>
        <v>#VALUE!</v>
      </c>
      <c r="AN22" s="111">
        <f t="shared" si="39"/>
        <v>276</v>
      </c>
      <c r="AO22" s="125">
        <f t="shared" si="40"/>
        <v>276</v>
      </c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</row>
    <row r="23" spans="1:61" s="130" customFormat="1" ht="63" x14ac:dyDescent="0.25">
      <c r="A23" s="285">
        <f>SKP!A26</f>
        <v>16</v>
      </c>
      <c r="B23" s="117" t="str">
        <f>SKP!B26</f>
        <v>Melaksanakan pembinaan disiplin terhadap bawahan sesuai peraturan perundang-undangan yang berlaku agar terciptanya PNS yang handal, professional dan bermoral</v>
      </c>
      <c r="C23" s="284" t="str">
        <f>SKP!E26</f>
        <v>-</v>
      </c>
      <c r="D23" s="284">
        <v>6</v>
      </c>
      <c r="E23" s="284" t="str">
        <f>SKP!G26</f>
        <v>Kegiatan</v>
      </c>
      <c r="F23" s="284">
        <f>SKP!H26</f>
        <v>100</v>
      </c>
      <c r="G23" s="284">
        <f>SKP!I26</f>
        <v>6</v>
      </c>
      <c r="H23" s="284" t="str">
        <f>SKP!J26</f>
        <v>Bulan</v>
      </c>
      <c r="I23" s="284" t="str">
        <f>SKP!K26</f>
        <v>-</v>
      </c>
      <c r="J23" s="286" t="str">
        <f>SKP!E26</f>
        <v>-</v>
      </c>
      <c r="K23" s="119">
        <v>6</v>
      </c>
      <c r="L23" s="120" t="str">
        <f t="shared" si="46"/>
        <v>Kegiatan</v>
      </c>
      <c r="M23" s="287">
        <v>100</v>
      </c>
      <c r="N23" s="119">
        <f t="shared" si="47"/>
        <v>6</v>
      </c>
      <c r="O23" s="121" t="s">
        <v>211</v>
      </c>
      <c r="P23" s="123" t="str">
        <f t="shared" si="48"/>
        <v>-</v>
      </c>
      <c r="Q23" s="124">
        <f t="shared" si="49"/>
        <v>276</v>
      </c>
      <c r="R23" s="124">
        <f t="shared" si="50"/>
        <v>92</v>
      </c>
      <c r="S23" s="125"/>
      <c r="T23" s="125">
        <f t="shared" si="23"/>
        <v>1</v>
      </c>
      <c r="U23" s="125">
        <f t="shared" si="24"/>
        <v>92</v>
      </c>
      <c r="V23" s="125"/>
      <c r="W23" s="125">
        <f t="shared" si="25"/>
        <v>0</v>
      </c>
      <c r="X23" s="126" t="e">
        <f t="shared" si="26"/>
        <v>#VALUE!</v>
      </c>
      <c r="Y23" s="125">
        <f t="shared" si="27"/>
        <v>100</v>
      </c>
      <c r="Z23" s="125">
        <f t="shared" si="28"/>
        <v>100</v>
      </c>
      <c r="AA23" s="127">
        <f t="shared" si="29"/>
        <v>76.000000000000014</v>
      </c>
      <c r="AB23" s="127" t="e">
        <f t="shared" si="30"/>
        <v>#VALUE!</v>
      </c>
      <c r="AC23" s="125">
        <f t="shared" si="31"/>
        <v>76.000000000000014</v>
      </c>
      <c r="AD23" s="125">
        <f t="shared" si="32"/>
        <v>99.999999999999986</v>
      </c>
      <c r="AE23" s="109" t="e">
        <f t="shared" si="33"/>
        <v>#VALUE!</v>
      </c>
      <c r="AF23" s="109" t="e">
        <f t="shared" si="34"/>
        <v>#VALUE!</v>
      </c>
      <c r="AG23" s="109">
        <f t="shared" si="35"/>
        <v>276</v>
      </c>
      <c r="AH23" s="109"/>
      <c r="AI23" s="125"/>
      <c r="AJ23" s="125"/>
      <c r="AK23" s="127">
        <f t="shared" si="36"/>
        <v>0</v>
      </c>
      <c r="AL23" s="125" t="e">
        <f t="shared" si="37"/>
        <v>#VALUE!</v>
      </c>
      <c r="AM23" s="127" t="e">
        <f t="shared" si="38"/>
        <v>#VALUE!</v>
      </c>
      <c r="AN23" s="111">
        <f t="shared" si="39"/>
        <v>276</v>
      </c>
      <c r="AO23" s="125">
        <f t="shared" si="40"/>
        <v>276</v>
      </c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5"/>
      <c r="BF23" s="125"/>
      <c r="BG23" s="125"/>
      <c r="BH23" s="125"/>
      <c r="BI23" s="125"/>
    </row>
    <row r="24" spans="1:61" s="130" customFormat="1" ht="31.5" x14ac:dyDescent="0.25">
      <c r="A24" s="285">
        <f>SKP!A27</f>
        <v>17</v>
      </c>
      <c r="B24" s="117" t="str">
        <f>SKP!B27</f>
        <v xml:space="preserve">Membuat dan / atau mengoreksi laporan tugas kedinasan lainnya sesuai target kinerja atau hasil kerja </v>
      </c>
      <c r="C24" s="284" t="str">
        <f>SKP!E27</f>
        <v>-</v>
      </c>
      <c r="D24" s="284">
        <f>SKP!F27</f>
        <v>36</v>
      </c>
      <c r="E24" s="284" t="str">
        <f>SKP!G27</f>
        <v>Laporan</v>
      </c>
      <c r="F24" s="284">
        <f>SKP!H27</f>
        <v>100</v>
      </c>
      <c r="G24" s="284">
        <f>SKP!I27</f>
        <v>6</v>
      </c>
      <c r="H24" s="284" t="str">
        <f>SKP!J27</f>
        <v>Bulan</v>
      </c>
      <c r="I24" s="284" t="str">
        <f>SKP!K27</f>
        <v>-</v>
      </c>
      <c r="J24" s="286" t="str">
        <f>SKP!E27</f>
        <v>-</v>
      </c>
      <c r="K24" s="119">
        <v>36</v>
      </c>
      <c r="L24" s="120" t="str">
        <f t="shared" si="46"/>
        <v>Laporan</v>
      </c>
      <c r="M24" s="287">
        <v>100</v>
      </c>
      <c r="N24" s="119">
        <f t="shared" si="47"/>
        <v>6</v>
      </c>
      <c r="O24" s="121" t="s">
        <v>211</v>
      </c>
      <c r="P24" s="123" t="str">
        <f t="shared" si="48"/>
        <v>-</v>
      </c>
      <c r="Q24" s="124">
        <f t="shared" si="49"/>
        <v>276</v>
      </c>
      <c r="R24" s="124">
        <f t="shared" si="50"/>
        <v>92</v>
      </c>
      <c r="S24" s="125"/>
      <c r="T24" s="125">
        <f t="shared" si="23"/>
        <v>1</v>
      </c>
      <c r="U24" s="125">
        <f t="shared" si="24"/>
        <v>92</v>
      </c>
      <c r="V24" s="125"/>
      <c r="W24" s="125">
        <f t="shared" si="25"/>
        <v>0</v>
      </c>
      <c r="X24" s="126" t="e">
        <f t="shared" si="26"/>
        <v>#VALUE!</v>
      </c>
      <c r="Y24" s="125">
        <f t="shared" si="27"/>
        <v>100</v>
      </c>
      <c r="Z24" s="125">
        <f t="shared" si="28"/>
        <v>100</v>
      </c>
      <c r="AA24" s="127">
        <f t="shared" si="29"/>
        <v>76.000000000000014</v>
      </c>
      <c r="AB24" s="127" t="e">
        <f t="shared" si="30"/>
        <v>#VALUE!</v>
      </c>
      <c r="AC24" s="125">
        <f t="shared" si="31"/>
        <v>76.000000000000014</v>
      </c>
      <c r="AD24" s="125">
        <f t="shared" si="32"/>
        <v>99.999999999999986</v>
      </c>
      <c r="AE24" s="109" t="e">
        <f t="shared" si="33"/>
        <v>#VALUE!</v>
      </c>
      <c r="AF24" s="109" t="e">
        <f t="shared" si="34"/>
        <v>#VALUE!</v>
      </c>
      <c r="AG24" s="109">
        <f t="shared" si="35"/>
        <v>276</v>
      </c>
      <c r="AH24" s="109"/>
      <c r="AI24" s="125"/>
      <c r="AJ24" s="125"/>
      <c r="AK24" s="127">
        <f t="shared" si="36"/>
        <v>0</v>
      </c>
      <c r="AL24" s="125" t="e">
        <f t="shared" si="37"/>
        <v>#VALUE!</v>
      </c>
      <c r="AM24" s="127" t="e">
        <f t="shared" si="38"/>
        <v>#VALUE!</v>
      </c>
      <c r="AN24" s="111">
        <f t="shared" si="39"/>
        <v>276</v>
      </c>
      <c r="AO24" s="125">
        <f t="shared" si="40"/>
        <v>276</v>
      </c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5"/>
      <c r="BF24" s="125"/>
      <c r="BG24" s="125"/>
      <c r="BH24" s="125"/>
      <c r="BI24" s="125"/>
    </row>
    <row r="25" spans="1:61" s="130" customFormat="1" ht="78.75" x14ac:dyDescent="0.25">
      <c r="A25" s="285">
        <f>SKP!A28</f>
        <v>18</v>
      </c>
      <c r="B25" s="117" t="str">
        <f>SKP!B28</f>
        <v>Menyiapkan dan /atau mengkoreksi/konsep naskah dinas/bahan koordinasi/penyusunan kebijakan/usulan dan atau petunjuk teknis serta pengelolaan administrasi di bidang perencanaan dan formasi pegawai</v>
      </c>
      <c r="C25" s="284" t="str">
        <f>SKP!E28</f>
        <v>-</v>
      </c>
      <c r="D25" s="284">
        <f>SKP!F28</f>
        <v>24</v>
      </c>
      <c r="E25" s="284" t="str">
        <f>SKP!G28</f>
        <v>Konsep</v>
      </c>
      <c r="F25" s="284">
        <f>SKP!H28</f>
        <v>100</v>
      </c>
      <c r="G25" s="284">
        <f>SKP!I28</f>
        <v>6</v>
      </c>
      <c r="H25" s="284" t="str">
        <f>SKP!J28</f>
        <v>Bulan</v>
      </c>
      <c r="I25" s="284" t="str">
        <f>SKP!K28</f>
        <v>-</v>
      </c>
      <c r="J25" s="286" t="str">
        <f>SKP!E28</f>
        <v>-</v>
      </c>
      <c r="K25" s="119">
        <v>24</v>
      </c>
      <c r="L25" s="120" t="str">
        <f t="shared" si="46"/>
        <v>Konsep</v>
      </c>
      <c r="M25" s="287">
        <v>100</v>
      </c>
      <c r="N25" s="119">
        <f t="shared" si="47"/>
        <v>6</v>
      </c>
      <c r="O25" s="121" t="s">
        <v>211</v>
      </c>
      <c r="P25" s="123" t="str">
        <f t="shared" si="48"/>
        <v>-</v>
      </c>
      <c r="Q25" s="124">
        <f t="shared" si="49"/>
        <v>276</v>
      </c>
      <c r="R25" s="124">
        <f t="shared" si="50"/>
        <v>92</v>
      </c>
      <c r="S25" s="125"/>
      <c r="T25" s="125">
        <f t="shared" si="23"/>
        <v>1</v>
      </c>
      <c r="U25" s="125">
        <f t="shared" si="24"/>
        <v>92</v>
      </c>
      <c r="V25" s="125"/>
      <c r="W25" s="125">
        <f t="shared" si="25"/>
        <v>0</v>
      </c>
      <c r="X25" s="126" t="e">
        <f t="shared" si="26"/>
        <v>#VALUE!</v>
      </c>
      <c r="Y25" s="125">
        <f t="shared" si="27"/>
        <v>100</v>
      </c>
      <c r="Z25" s="125">
        <f t="shared" si="28"/>
        <v>100</v>
      </c>
      <c r="AA25" s="127">
        <f t="shared" si="29"/>
        <v>76.000000000000014</v>
      </c>
      <c r="AB25" s="127" t="e">
        <f t="shared" si="30"/>
        <v>#VALUE!</v>
      </c>
      <c r="AC25" s="125">
        <f t="shared" si="31"/>
        <v>76.000000000000014</v>
      </c>
      <c r="AD25" s="125">
        <f t="shared" si="32"/>
        <v>99.999999999999986</v>
      </c>
      <c r="AE25" s="109" t="e">
        <f t="shared" si="33"/>
        <v>#VALUE!</v>
      </c>
      <c r="AF25" s="109" t="e">
        <f t="shared" si="34"/>
        <v>#VALUE!</v>
      </c>
      <c r="AG25" s="109">
        <f t="shared" si="35"/>
        <v>276</v>
      </c>
      <c r="AH25" s="109"/>
      <c r="AI25" s="125"/>
      <c r="AJ25" s="125"/>
      <c r="AK25" s="127">
        <f t="shared" si="36"/>
        <v>0</v>
      </c>
      <c r="AL25" s="125" t="e">
        <f t="shared" si="37"/>
        <v>#VALUE!</v>
      </c>
      <c r="AM25" s="127" t="e">
        <f t="shared" si="38"/>
        <v>#VALUE!</v>
      </c>
      <c r="AN25" s="111">
        <f t="shared" si="39"/>
        <v>276</v>
      </c>
      <c r="AO25" s="125">
        <f t="shared" si="40"/>
        <v>276</v>
      </c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5"/>
      <c r="BF25" s="125"/>
      <c r="BG25" s="125"/>
      <c r="BH25" s="125"/>
      <c r="BI25" s="125"/>
    </row>
    <row r="26" spans="1:61" s="130" customFormat="1" ht="47.25" x14ac:dyDescent="0.25">
      <c r="A26" s="285">
        <f>SKP!A29</f>
        <v>19</v>
      </c>
      <c r="B26" s="117" t="str">
        <f>SKP!B29</f>
        <v>Melakukan evaluasi terhadap pelaksanaan tugas pokok dan fungsi Sub Bidang Perencanaan dan Formasi Pegawai</v>
      </c>
      <c r="C26" s="284" t="str">
        <f>SKP!E29</f>
        <v>-</v>
      </c>
      <c r="D26" s="284">
        <v>6</v>
      </c>
      <c r="E26" s="284" t="str">
        <f>SKP!G29</f>
        <v>Kegiatan</v>
      </c>
      <c r="F26" s="284">
        <f>SKP!H29</f>
        <v>100</v>
      </c>
      <c r="G26" s="284">
        <f>SKP!I29</f>
        <v>6</v>
      </c>
      <c r="H26" s="284" t="str">
        <f>SKP!J29</f>
        <v>Bulan</v>
      </c>
      <c r="I26" s="284" t="str">
        <f>SKP!K29</f>
        <v>-</v>
      </c>
      <c r="J26" s="286" t="str">
        <f>SKP!E29</f>
        <v>-</v>
      </c>
      <c r="K26" s="119">
        <v>6</v>
      </c>
      <c r="L26" s="120" t="str">
        <f>E26</f>
        <v>Kegiatan</v>
      </c>
      <c r="M26" s="287">
        <v>100</v>
      </c>
      <c r="N26" s="119">
        <f>G26</f>
        <v>6</v>
      </c>
      <c r="O26" s="121" t="s">
        <v>211</v>
      </c>
      <c r="P26" s="123" t="str">
        <f>I26</f>
        <v>-</v>
      </c>
      <c r="Q26" s="124">
        <f>AG26</f>
        <v>276</v>
      </c>
      <c r="R26" s="124">
        <f>IF(I26="-",IF(P26="-",Q26/3,Q26/4),Q26/4)</f>
        <v>92</v>
      </c>
      <c r="S26" s="125"/>
      <c r="T26" s="125">
        <f t="shared" si="23"/>
        <v>1</v>
      </c>
      <c r="U26" s="125">
        <f t="shared" si="24"/>
        <v>92</v>
      </c>
      <c r="V26" s="125"/>
      <c r="W26" s="125">
        <f t="shared" si="25"/>
        <v>0</v>
      </c>
      <c r="X26" s="126" t="e">
        <f t="shared" si="26"/>
        <v>#VALUE!</v>
      </c>
      <c r="Y26" s="125">
        <f t="shared" si="27"/>
        <v>100</v>
      </c>
      <c r="Z26" s="125">
        <f t="shared" si="28"/>
        <v>100</v>
      </c>
      <c r="AA26" s="127">
        <f t="shared" si="29"/>
        <v>76.000000000000014</v>
      </c>
      <c r="AB26" s="127" t="e">
        <f t="shared" si="30"/>
        <v>#VALUE!</v>
      </c>
      <c r="AC26" s="125">
        <f t="shared" si="31"/>
        <v>76.000000000000014</v>
      </c>
      <c r="AD26" s="125">
        <f t="shared" si="32"/>
        <v>99.999999999999986</v>
      </c>
      <c r="AE26" s="109" t="e">
        <f t="shared" si="33"/>
        <v>#VALUE!</v>
      </c>
      <c r="AF26" s="109" t="e">
        <f t="shared" si="34"/>
        <v>#VALUE!</v>
      </c>
      <c r="AG26" s="109">
        <f t="shared" si="35"/>
        <v>276</v>
      </c>
      <c r="AH26" s="109"/>
      <c r="AI26" s="125"/>
      <c r="AJ26" s="125"/>
      <c r="AK26" s="128">
        <f t="shared" si="36"/>
        <v>0</v>
      </c>
      <c r="AL26" s="129" t="e">
        <f t="shared" si="37"/>
        <v>#VALUE!</v>
      </c>
      <c r="AM26" s="127" t="e">
        <f t="shared" si="38"/>
        <v>#VALUE!</v>
      </c>
      <c r="AN26" s="111">
        <f t="shared" si="39"/>
        <v>276</v>
      </c>
      <c r="AO26" s="125">
        <f t="shared" si="40"/>
        <v>276</v>
      </c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5"/>
      <c r="BF26" s="125"/>
      <c r="BG26" s="125"/>
      <c r="BH26" s="125"/>
      <c r="BI26" s="125"/>
    </row>
    <row r="27" spans="1:61" s="130" customFormat="1" ht="63" x14ac:dyDescent="0.25">
      <c r="A27" s="285">
        <f>SKP!A30</f>
        <v>20</v>
      </c>
      <c r="B27" s="117" t="str">
        <f>SKP!B30</f>
        <v>Melakukan konsultasi dan koordinasi terkait pelaksanaan kegiatan dengan instansi dan pihak terkait untuk mendapatkan masukan dalam rangka kelancaran pelaksanaan tugas</v>
      </c>
      <c r="C27" s="284" t="str">
        <f>SKP!E30</f>
        <v>-</v>
      </c>
      <c r="D27" s="284">
        <f>SKP!F30</f>
        <v>12</v>
      </c>
      <c r="E27" s="284" t="str">
        <f>SKP!G30</f>
        <v>Kegiatan</v>
      </c>
      <c r="F27" s="284">
        <f>SKP!H30</f>
        <v>100</v>
      </c>
      <c r="G27" s="284">
        <f>SKP!I30</f>
        <v>6</v>
      </c>
      <c r="H27" s="284" t="str">
        <f>SKP!J30</f>
        <v>Bulan</v>
      </c>
      <c r="I27" s="284" t="str">
        <f>SKP!K30</f>
        <v>-</v>
      </c>
      <c r="J27" s="286" t="str">
        <f>SKP!E30</f>
        <v>-</v>
      </c>
      <c r="K27" s="119">
        <v>12</v>
      </c>
      <c r="L27" s="120" t="str">
        <f t="shared" ref="L27:L28" si="51">E27</f>
        <v>Kegiatan</v>
      </c>
      <c r="M27" s="287">
        <v>100</v>
      </c>
      <c r="N27" s="119">
        <f t="shared" ref="N27:N28" si="52">G27</f>
        <v>6</v>
      </c>
      <c r="O27" s="121" t="s">
        <v>211</v>
      </c>
      <c r="P27" s="123" t="str">
        <f t="shared" ref="P27:P28" si="53">I27</f>
        <v>-</v>
      </c>
      <c r="Q27" s="124">
        <f>AG27</f>
        <v>276</v>
      </c>
      <c r="R27" s="124">
        <f>IF(I27="-",IF(P27="-",Q27/3,Q27/4),Q27/4)</f>
        <v>92</v>
      </c>
      <c r="S27" s="125"/>
      <c r="T27" s="125">
        <f t="shared" si="23"/>
        <v>1</v>
      </c>
      <c r="U27" s="125">
        <f t="shared" si="24"/>
        <v>92</v>
      </c>
      <c r="V27" s="125"/>
      <c r="W27" s="125">
        <f t="shared" si="25"/>
        <v>0</v>
      </c>
      <c r="X27" s="126" t="e">
        <f t="shared" si="26"/>
        <v>#VALUE!</v>
      </c>
      <c r="Y27" s="125">
        <f t="shared" si="27"/>
        <v>100</v>
      </c>
      <c r="Z27" s="125">
        <f t="shared" si="28"/>
        <v>100</v>
      </c>
      <c r="AA27" s="127">
        <f t="shared" si="29"/>
        <v>76.000000000000014</v>
      </c>
      <c r="AB27" s="127" t="e">
        <f t="shared" si="30"/>
        <v>#VALUE!</v>
      </c>
      <c r="AC27" s="125">
        <f t="shared" si="31"/>
        <v>76.000000000000014</v>
      </c>
      <c r="AD27" s="125">
        <f t="shared" si="32"/>
        <v>99.999999999999986</v>
      </c>
      <c r="AE27" s="109" t="e">
        <f t="shared" si="33"/>
        <v>#VALUE!</v>
      </c>
      <c r="AF27" s="109" t="e">
        <f t="shared" si="34"/>
        <v>#VALUE!</v>
      </c>
      <c r="AG27" s="109">
        <f t="shared" si="35"/>
        <v>276</v>
      </c>
      <c r="AH27" s="109"/>
      <c r="AI27" s="125"/>
      <c r="AJ27" s="125"/>
      <c r="AK27" s="128">
        <f t="shared" si="36"/>
        <v>0</v>
      </c>
      <c r="AL27" s="129" t="e">
        <f t="shared" si="37"/>
        <v>#VALUE!</v>
      </c>
      <c r="AM27" s="127" t="e">
        <f t="shared" si="38"/>
        <v>#VALUE!</v>
      </c>
      <c r="AN27" s="111">
        <f t="shared" si="39"/>
        <v>276</v>
      </c>
      <c r="AO27" s="125">
        <f t="shared" si="40"/>
        <v>276</v>
      </c>
      <c r="AP27" s="125"/>
      <c r="AQ27" s="125"/>
      <c r="AR27" s="125"/>
      <c r="AS27" s="125"/>
      <c r="AT27" s="125"/>
      <c r="AU27" s="125"/>
      <c r="AV27" s="125"/>
      <c r="AW27" s="125"/>
      <c r="AX27" s="125"/>
      <c r="AY27" s="125"/>
      <c r="AZ27" s="125"/>
      <c r="BA27" s="125"/>
      <c r="BB27" s="125"/>
      <c r="BC27" s="125"/>
      <c r="BD27" s="125"/>
      <c r="BE27" s="125"/>
      <c r="BF27" s="125"/>
      <c r="BG27" s="125"/>
      <c r="BH27" s="125"/>
      <c r="BI27" s="125"/>
    </row>
    <row r="28" spans="1:61" s="130" customFormat="1" ht="47.25" x14ac:dyDescent="0.25">
      <c r="A28" s="285">
        <f>SKP!A31</f>
        <v>21</v>
      </c>
      <c r="B28" s="117" t="str">
        <f>SKP!B31</f>
        <v>Melaksanakan tugas kedinasan lain yang diberikan oleh atasan baik secara lisan maupun tertulis sesuai tugas dan fungsinya</v>
      </c>
      <c r="C28" s="284" t="str">
        <f>SKP!E31</f>
        <v>-</v>
      </c>
      <c r="D28" s="284">
        <f>SKP!F31</f>
        <v>12</v>
      </c>
      <c r="E28" s="284" t="str">
        <f>SKP!G31</f>
        <v>Kegiatan</v>
      </c>
      <c r="F28" s="284">
        <f>SKP!H31</f>
        <v>100</v>
      </c>
      <c r="G28" s="284">
        <f>SKP!I31</f>
        <v>6</v>
      </c>
      <c r="H28" s="284" t="str">
        <f>SKP!J31</f>
        <v>Bulan</v>
      </c>
      <c r="I28" s="284" t="str">
        <f>SKP!K31</f>
        <v>-</v>
      </c>
      <c r="J28" s="286" t="str">
        <f>SKP!E31</f>
        <v>-</v>
      </c>
      <c r="K28" s="119">
        <v>12</v>
      </c>
      <c r="L28" s="120" t="str">
        <f t="shared" si="51"/>
        <v>Kegiatan</v>
      </c>
      <c r="M28" s="287">
        <v>100</v>
      </c>
      <c r="N28" s="119">
        <f t="shared" si="52"/>
        <v>6</v>
      </c>
      <c r="O28" s="121" t="s">
        <v>211</v>
      </c>
      <c r="P28" s="123" t="str">
        <f t="shared" si="53"/>
        <v>-</v>
      </c>
      <c r="Q28" s="124">
        <f t="shared" ref="Q28" si="54">AG28</f>
        <v>276</v>
      </c>
      <c r="R28" s="124">
        <f t="shared" ref="R28" si="55">IF(I28="-",IF(P28="-",Q28/3,Q28/4),Q28/4)</f>
        <v>92</v>
      </c>
      <c r="S28" s="125"/>
      <c r="T28" s="125">
        <f t="shared" si="23"/>
        <v>1</v>
      </c>
      <c r="U28" s="125">
        <f t="shared" si="24"/>
        <v>92</v>
      </c>
      <c r="V28" s="125"/>
      <c r="W28" s="125">
        <f t="shared" si="25"/>
        <v>0</v>
      </c>
      <c r="X28" s="126" t="e">
        <f t="shared" si="26"/>
        <v>#VALUE!</v>
      </c>
      <c r="Y28" s="125">
        <f t="shared" si="27"/>
        <v>100</v>
      </c>
      <c r="Z28" s="125">
        <f t="shared" si="28"/>
        <v>100</v>
      </c>
      <c r="AA28" s="127">
        <f t="shared" si="29"/>
        <v>76.000000000000014</v>
      </c>
      <c r="AB28" s="127" t="e">
        <f t="shared" si="30"/>
        <v>#VALUE!</v>
      </c>
      <c r="AC28" s="125">
        <f t="shared" si="31"/>
        <v>76.000000000000014</v>
      </c>
      <c r="AD28" s="125">
        <f t="shared" si="32"/>
        <v>99.999999999999986</v>
      </c>
      <c r="AE28" s="109" t="e">
        <f t="shared" si="33"/>
        <v>#VALUE!</v>
      </c>
      <c r="AF28" s="109" t="e">
        <f t="shared" si="34"/>
        <v>#VALUE!</v>
      </c>
      <c r="AG28" s="109">
        <f t="shared" si="35"/>
        <v>276</v>
      </c>
      <c r="AH28" s="109"/>
      <c r="AI28" s="111"/>
      <c r="AJ28" s="111"/>
      <c r="AK28" s="128">
        <f t="shared" si="36"/>
        <v>0</v>
      </c>
      <c r="AL28" s="129" t="e">
        <f t="shared" si="37"/>
        <v>#VALUE!</v>
      </c>
      <c r="AM28" s="127" t="e">
        <f t="shared" si="38"/>
        <v>#VALUE!</v>
      </c>
      <c r="AN28" s="111">
        <f t="shared" si="39"/>
        <v>276</v>
      </c>
      <c r="AO28" s="125">
        <f t="shared" si="40"/>
        <v>276</v>
      </c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  <c r="AZ28" s="125"/>
      <c r="BA28" s="125"/>
      <c r="BB28" s="125"/>
      <c r="BC28" s="125"/>
      <c r="BD28" s="125"/>
      <c r="BE28" s="125"/>
      <c r="BF28" s="125"/>
      <c r="BG28" s="125"/>
      <c r="BH28" s="125"/>
      <c r="BI28" s="125"/>
    </row>
    <row r="29" spans="1:61" ht="26.25" customHeight="1" x14ac:dyDescent="0.25">
      <c r="A29" s="131"/>
      <c r="B29" s="292" t="s">
        <v>302</v>
      </c>
      <c r="C29" s="132"/>
      <c r="D29" s="411"/>
      <c r="E29" s="411"/>
      <c r="F29" s="411"/>
      <c r="G29" s="411"/>
      <c r="H29" s="411"/>
      <c r="I29" s="411"/>
      <c r="J29" s="133"/>
      <c r="K29" s="412"/>
      <c r="L29" s="412"/>
      <c r="M29" s="412"/>
      <c r="N29" s="412"/>
      <c r="O29" s="412"/>
      <c r="P29" s="412"/>
      <c r="Q29" s="131"/>
      <c r="R29" s="134"/>
    </row>
    <row r="30" spans="1:61" ht="15.75" customHeight="1" x14ac:dyDescent="0.25">
      <c r="A30" s="131">
        <v>1</v>
      </c>
      <c r="B30" s="117" t="s">
        <v>303</v>
      </c>
      <c r="C30" s="132"/>
      <c r="D30" s="411"/>
      <c r="E30" s="411"/>
      <c r="F30" s="411"/>
      <c r="G30" s="411"/>
      <c r="H30" s="411"/>
      <c r="I30" s="411"/>
      <c r="J30" s="133"/>
      <c r="K30" s="412"/>
      <c r="L30" s="412"/>
      <c r="M30" s="412"/>
      <c r="N30" s="412"/>
      <c r="O30" s="412"/>
      <c r="P30" s="412"/>
      <c r="Q30" s="131"/>
      <c r="R30" s="413">
        <v>1</v>
      </c>
      <c r="Z30" s="109" t="s">
        <v>144</v>
      </c>
      <c r="AJ30" s="109" t="s">
        <v>145</v>
      </c>
      <c r="AL30" s="111"/>
    </row>
    <row r="31" spans="1:61" ht="15.75" customHeight="1" x14ac:dyDescent="0.25">
      <c r="A31" s="131">
        <v>2</v>
      </c>
      <c r="B31" s="117" t="s">
        <v>304</v>
      </c>
      <c r="C31" s="132"/>
      <c r="D31" s="411"/>
      <c r="E31" s="411"/>
      <c r="F31" s="411"/>
      <c r="G31" s="411"/>
      <c r="H31" s="411"/>
      <c r="I31" s="411"/>
      <c r="J31" s="133"/>
      <c r="K31" s="412"/>
      <c r="L31" s="412"/>
      <c r="M31" s="412"/>
      <c r="N31" s="412"/>
      <c r="O31" s="412"/>
      <c r="P31" s="412"/>
      <c r="Q31" s="131"/>
      <c r="R31" s="413"/>
      <c r="Z31" s="109" t="s">
        <v>146</v>
      </c>
      <c r="AJ31" s="109" t="s">
        <v>147</v>
      </c>
      <c r="AL31" s="111"/>
    </row>
    <row r="32" spans="1:61" ht="15.75" customHeight="1" x14ac:dyDescent="0.25">
      <c r="A32" s="131"/>
      <c r="B32" s="117"/>
      <c r="C32" s="132"/>
      <c r="D32" s="404"/>
      <c r="E32" s="405"/>
      <c r="F32" s="405"/>
      <c r="G32" s="405"/>
      <c r="H32" s="405"/>
      <c r="I32" s="406"/>
      <c r="J32" s="133"/>
      <c r="K32" s="401"/>
      <c r="L32" s="402"/>
      <c r="M32" s="402"/>
      <c r="N32" s="402"/>
      <c r="O32" s="402"/>
      <c r="P32" s="403"/>
      <c r="Q32" s="131"/>
      <c r="R32" s="407"/>
      <c r="AL32" s="111"/>
    </row>
    <row r="33" spans="1:24" ht="15.75" customHeight="1" x14ac:dyDescent="0.25">
      <c r="A33" s="131"/>
      <c r="B33" s="117"/>
      <c r="C33" s="132"/>
      <c r="D33" s="404"/>
      <c r="E33" s="405"/>
      <c r="F33" s="405"/>
      <c r="G33" s="405"/>
      <c r="H33" s="405"/>
      <c r="I33" s="406"/>
      <c r="J33" s="133"/>
      <c r="K33" s="401"/>
      <c r="L33" s="402"/>
      <c r="M33" s="402"/>
      <c r="N33" s="402"/>
      <c r="O33" s="402"/>
      <c r="P33" s="403"/>
      <c r="Q33" s="131"/>
      <c r="R33" s="408"/>
      <c r="X33" s="109">
        <f>SUM(Y12:AA12)</f>
        <v>276</v>
      </c>
    </row>
    <row r="34" spans="1:24" ht="15.75" customHeight="1" x14ac:dyDescent="0.25">
      <c r="A34" s="131"/>
      <c r="B34" s="132"/>
      <c r="C34" s="132"/>
      <c r="D34" s="135"/>
      <c r="E34" s="135"/>
      <c r="F34" s="135"/>
      <c r="G34" s="135"/>
      <c r="H34" s="135"/>
      <c r="I34" s="135"/>
      <c r="J34" s="133"/>
      <c r="K34" s="131"/>
      <c r="L34" s="131"/>
      <c r="M34" s="131"/>
      <c r="N34" s="131"/>
      <c r="O34" s="131"/>
      <c r="P34" s="131"/>
      <c r="Q34" s="131"/>
      <c r="R34" s="134"/>
    </row>
    <row r="35" spans="1:24" ht="13.5" customHeight="1" x14ac:dyDescent="0.25">
      <c r="A35" s="411" t="s">
        <v>148</v>
      </c>
      <c r="B35" s="411"/>
      <c r="C35" s="411"/>
      <c r="D35" s="411"/>
      <c r="E35" s="411"/>
      <c r="F35" s="411"/>
      <c r="G35" s="411"/>
      <c r="H35" s="411"/>
      <c r="I35" s="411"/>
      <c r="J35" s="411"/>
      <c r="K35" s="411"/>
      <c r="L35" s="411"/>
      <c r="M35" s="411"/>
      <c r="N35" s="411"/>
      <c r="O35" s="411"/>
      <c r="P35" s="411"/>
      <c r="Q35" s="411"/>
      <c r="R35" s="136">
        <f>(SUM(U8:U28)/T35)+R30+R32</f>
        <v>93</v>
      </c>
      <c r="T35" s="109">
        <f>SUM(T8:T30)</f>
        <v>21</v>
      </c>
    </row>
    <row r="36" spans="1:24" ht="38.25" customHeight="1" x14ac:dyDescent="0.25">
      <c r="A36" s="411"/>
      <c r="B36" s="411"/>
      <c r="C36" s="411"/>
      <c r="D36" s="411"/>
      <c r="E36" s="411"/>
      <c r="F36" s="411"/>
      <c r="G36" s="411"/>
      <c r="H36" s="411"/>
      <c r="I36" s="411"/>
      <c r="J36" s="411"/>
      <c r="K36" s="411"/>
      <c r="L36" s="411"/>
      <c r="M36" s="411"/>
      <c r="N36" s="411"/>
      <c r="O36" s="411"/>
      <c r="P36" s="411"/>
      <c r="Q36" s="411"/>
      <c r="R36" s="302" t="str">
        <f>IF(R35&lt;=50,"(Buruk)",IF(R35&lt;=60,"(Sedang)",IF(R35&lt;=75,"(Cukup)",IF(R35&lt;=90.99,"(Baik)","(Sangat Baik)"))))</f>
        <v>(Sangat Baik)</v>
      </c>
    </row>
    <row r="37" spans="1:24" ht="7.5" customHeight="1" x14ac:dyDescent="0.25"/>
    <row r="38" spans="1:24" x14ac:dyDescent="0.25">
      <c r="M38" s="409" t="s">
        <v>296</v>
      </c>
      <c r="N38" s="409"/>
      <c r="O38" s="409"/>
      <c r="P38" s="409"/>
      <c r="Q38" s="409"/>
      <c r="R38" s="409"/>
    </row>
    <row r="39" spans="1:24" x14ac:dyDescent="0.25">
      <c r="M39" s="409" t="s">
        <v>228</v>
      </c>
      <c r="N39" s="409"/>
      <c r="O39" s="409"/>
      <c r="P39" s="409"/>
      <c r="Q39" s="409"/>
      <c r="R39" s="409"/>
    </row>
    <row r="40" spans="1:24" x14ac:dyDescent="0.25">
      <c r="M40" s="137"/>
      <c r="N40" s="137"/>
      <c r="O40" s="137"/>
      <c r="P40" s="137"/>
      <c r="Q40" s="137"/>
      <c r="R40" s="137"/>
    </row>
    <row r="41" spans="1:24" ht="13.5" customHeight="1" x14ac:dyDescent="0.25"/>
    <row r="42" spans="1:24" ht="5.25" customHeight="1" x14ac:dyDescent="0.25"/>
    <row r="43" spans="1:24" x14ac:dyDescent="0.25">
      <c r="M43" s="410" t="str">
        <f>SKP!C4</f>
        <v>Bapak YYY, SH</v>
      </c>
      <c r="N43" s="410"/>
      <c r="O43" s="410"/>
      <c r="P43" s="410"/>
      <c r="Q43" s="410"/>
      <c r="R43" s="410"/>
    </row>
    <row r="44" spans="1:24" x14ac:dyDescent="0.25">
      <c r="M44" s="409" t="str">
        <f>SKP!C5</f>
        <v>19720806 200012 1 xxx</v>
      </c>
      <c r="N44" s="409"/>
      <c r="O44" s="409"/>
      <c r="P44" s="409"/>
      <c r="Q44" s="409"/>
      <c r="R44" s="409"/>
    </row>
    <row r="49" spans="8:8" x14ac:dyDescent="0.25">
      <c r="H49" s="109" t="s">
        <v>228</v>
      </c>
    </row>
  </sheetData>
  <mergeCells count="36">
    <mergeCell ref="A1:R1"/>
    <mergeCell ref="A2:R2"/>
    <mergeCell ref="A3:Q3"/>
    <mergeCell ref="A5:A6"/>
    <mergeCell ref="B5:B6"/>
    <mergeCell ref="C5:C6"/>
    <mergeCell ref="D5:I5"/>
    <mergeCell ref="J5:J6"/>
    <mergeCell ref="K5:P5"/>
    <mergeCell ref="Q5:Q6"/>
    <mergeCell ref="R5:R6"/>
    <mergeCell ref="D6:E6"/>
    <mergeCell ref="G6:H6"/>
    <mergeCell ref="K6:L6"/>
    <mergeCell ref="N6:O6"/>
    <mergeCell ref="D29:I29"/>
    <mergeCell ref="K29:P29"/>
    <mergeCell ref="D7:E7"/>
    <mergeCell ref="G7:H7"/>
    <mergeCell ref="K7:L7"/>
    <mergeCell ref="N7:O7"/>
    <mergeCell ref="D30:I30"/>
    <mergeCell ref="K30:P30"/>
    <mergeCell ref="R30:R31"/>
    <mergeCell ref="D31:I31"/>
    <mergeCell ref="K31:P31"/>
    <mergeCell ref="M38:R38"/>
    <mergeCell ref="M39:R39"/>
    <mergeCell ref="M43:R43"/>
    <mergeCell ref="M44:R44"/>
    <mergeCell ref="A35:Q36"/>
    <mergeCell ref="K33:P33"/>
    <mergeCell ref="D33:I33"/>
    <mergeCell ref="R32:R33"/>
    <mergeCell ref="K32:P32"/>
    <mergeCell ref="D32:I32"/>
  </mergeCells>
  <pageMargins left="1.299212598425197" right="0.74803149606299213" top="0.98425196850393704" bottom="0.98425196850393704" header="0.51181102362204722" footer="0.51181102362204722"/>
  <pageSetup paperSize="5" scale="74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view="pageBreakPreview" topLeftCell="A37" zoomScaleNormal="100" zoomScaleSheetLayoutView="100" workbookViewId="0">
      <selection activeCell="K29" sqref="K29"/>
    </sheetView>
  </sheetViews>
  <sheetFormatPr defaultColWidth="9.140625" defaultRowHeight="15.75" x14ac:dyDescent="0.25"/>
  <cols>
    <col min="1" max="1" width="2.7109375" style="109" customWidth="1"/>
    <col min="2" max="2" width="10.7109375" style="109" customWidth="1"/>
    <col min="3" max="3" width="25" style="109" customWidth="1"/>
    <col min="4" max="6" width="10.7109375" style="109" customWidth="1"/>
    <col min="7" max="7" width="12.5703125" style="109" customWidth="1"/>
    <col min="8" max="8" width="8.7109375" style="109" customWidth="1"/>
    <col min="9" max="9" width="2.7109375" style="109" customWidth="1"/>
    <col min="10" max="10" width="30.7109375" style="109" customWidth="1"/>
    <col min="11" max="11" width="10.7109375" style="109" customWidth="1"/>
    <col min="12" max="12" width="12.28515625" style="109" customWidth="1"/>
    <col min="13" max="13" width="21" style="141" customWidth="1"/>
    <col min="14" max="14" width="10.7109375" style="109" customWidth="1"/>
    <col min="15" max="256" width="9.140625" style="142"/>
    <col min="257" max="257" width="2.7109375" style="142" customWidth="1"/>
    <col min="258" max="258" width="10.7109375" style="142" customWidth="1"/>
    <col min="259" max="259" width="25" style="142" customWidth="1"/>
    <col min="260" max="262" width="10.7109375" style="142" customWidth="1"/>
    <col min="263" max="263" width="12.5703125" style="142" customWidth="1"/>
    <col min="264" max="264" width="8.7109375" style="142" customWidth="1"/>
    <col min="265" max="265" width="2.7109375" style="142" customWidth="1"/>
    <col min="266" max="266" width="30.7109375" style="142" customWidth="1"/>
    <col min="267" max="267" width="10.7109375" style="142" customWidth="1"/>
    <col min="268" max="268" width="12.28515625" style="142" customWidth="1"/>
    <col min="269" max="269" width="21" style="142" customWidth="1"/>
    <col min="270" max="270" width="10.7109375" style="142" customWidth="1"/>
    <col min="271" max="512" width="9.140625" style="142"/>
    <col min="513" max="513" width="2.7109375" style="142" customWidth="1"/>
    <col min="514" max="514" width="10.7109375" style="142" customWidth="1"/>
    <col min="515" max="515" width="25" style="142" customWidth="1"/>
    <col min="516" max="518" width="10.7109375" style="142" customWidth="1"/>
    <col min="519" max="519" width="12.5703125" style="142" customWidth="1"/>
    <col min="520" max="520" width="8.7109375" style="142" customWidth="1"/>
    <col min="521" max="521" width="2.7109375" style="142" customWidth="1"/>
    <col min="522" max="522" width="30.7109375" style="142" customWidth="1"/>
    <col min="523" max="523" width="10.7109375" style="142" customWidth="1"/>
    <col min="524" max="524" width="12.28515625" style="142" customWidth="1"/>
    <col min="525" max="525" width="21" style="142" customWidth="1"/>
    <col min="526" max="526" width="10.7109375" style="142" customWidth="1"/>
    <col min="527" max="768" width="9.140625" style="142"/>
    <col min="769" max="769" width="2.7109375" style="142" customWidth="1"/>
    <col min="770" max="770" width="10.7109375" style="142" customWidth="1"/>
    <col min="771" max="771" width="25" style="142" customWidth="1"/>
    <col min="772" max="774" width="10.7109375" style="142" customWidth="1"/>
    <col min="775" max="775" width="12.5703125" style="142" customWidth="1"/>
    <col min="776" max="776" width="8.7109375" style="142" customWidth="1"/>
    <col min="777" max="777" width="2.7109375" style="142" customWidth="1"/>
    <col min="778" max="778" width="30.7109375" style="142" customWidth="1"/>
    <col min="779" max="779" width="10.7109375" style="142" customWidth="1"/>
    <col min="780" max="780" width="12.28515625" style="142" customWidth="1"/>
    <col min="781" max="781" width="21" style="142" customWidth="1"/>
    <col min="782" max="782" width="10.7109375" style="142" customWidth="1"/>
    <col min="783" max="1024" width="9.140625" style="142"/>
    <col min="1025" max="1025" width="2.7109375" style="142" customWidth="1"/>
    <col min="1026" max="1026" width="10.7109375" style="142" customWidth="1"/>
    <col min="1027" max="1027" width="25" style="142" customWidth="1"/>
    <col min="1028" max="1030" width="10.7109375" style="142" customWidth="1"/>
    <col min="1031" max="1031" width="12.5703125" style="142" customWidth="1"/>
    <col min="1032" max="1032" width="8.7109375" style="142" customWidth="1"/>
    <col min="1033" max="1033" width="2.7109375" style="142" customWidth="1"/>
    <col min="1034" max="1034" width="30.7109375" style="142" customWidth="1"/>
    <col min="1035" max="1035" width="10.7109375" style="142" customWidth="1"/>
    <col min="1036" max="1036" width="12.28515625" style="142" customWidth="1"/>
    <col min="1037" max="1037" width="21" style="142" customWidth="1"/>
    <col min="1038" max="1038" width="10.7109375" style="142" customWidth="1"/>
    <col min="1039" max="1280" width="9.140625" style="142"/>
    <col min="1281" max="1281" width="2.7109375" style="142" customWidth="1"/>
    <col min="1282" max="1282" width="10.7109375" style="142" customWidth="1"/>
    <col min="1283" max="1283" width="25" style="142" customWidth="1"/>
    <col min="1284" max="1286" width="10.7109375" style="142" customWidth="1"/>
    <col min="1287" max="1287" width="12.5703125" style="142" customWidth="1"/>
    <col min="1288" max="1288" width="8.7109375" style="142" customWidth="1"/>
    <col min="1289" max="1289" width="2.7109375" style="142" customWidth="1"/>
    <col min="1290" max="1290" width="30.7109375" style="142" customWidth="1"/>
    <col min="1291" max="1291" width="10.7109375" style="142" customWidth="1"/>
    <col min="1292" max="1292" width="12.28515625" style="142" customWidth="1"/>
    <col min="1293" max="1293" width="21" style="142" customWidth="1"/>
    <col min="1294" max="1294" width="10.7109375" style="142" customWidth="1"/>
    <col min="1295" max="1536" width="9.140625" style="142"/>
    <col min="1537" max="1537" width="2.7109375" style="142" customWidth="1"/>
    <col min="1538" max="1538" width="10.7109375" style="142" customWidth="1"/>
    <col min="1539" max="1539" width="25" style="142" customWidth="1"/>
    <col min="1540" max="1542" width="10.7109375" style="142" customWidth="1"/>
    <col min="1543" max="1543" width="12.5703125" style="142" customWidth="1"/>
    <col min="1544" max="1544" width="8.7109375" style="142" customWidth="1"/>
    <col min="1545" max="1545" width="2.7109375" style="142" customWidth="1"/>
    <col min="1546" max="1546" width="30.7109375" style="142" customWidth="1"/>
    <col min="1547" max="1547" width="10.7109375" style="142" customWidth="1"/>
    <col min="1548" max="1548" width="12.28515625" style="142" customWidth="1"/>
    <col min="1549" max="1549" width="21" style="142" customWidth="1"/>
    <col min="1550" max="1550" width="10.7109375" style="142" customWidth="1"/>
    <col min="1551" max="1792" width="9.140625" style="142"/>
    <col min="1793" max="1793" width="2.7109375" style="142" customWidth="1"/>
    <col min="1794" max="1794" width="10.7109375" style="142" customWidth="1"/>
    <col min="1795" max="1795" width="25" style="142" customWidth="1"/>
    <col min="1796" max="1798" width="10.7109375" style="142" customWidth="1"/>
    <col min="1799" max="1799" width="12.5703125" style="142" customWidth="1"/>
    <col min="1800" max="1800" width="8.7109375" style="142" customWidth="1"/>
    <col min="1801" max="1801" width="2.7109375" style="142" customWidth="1"/>
    <col min="1802" max="1802" width="30.7109375" style="142" customWidth="1"/>
    <col min="1803" max="1803" width="10.7109375" style="142" customWidth="1"/>
    <col min="1804" max="1804" width="12.28515625" style="142" customWidth="1"/>
    <col min="1805" max="1805" width="21" style="142" customWidth="1"/>
    <col min="1806" max="1806" width="10.7109375" style="142" customWidth="1"/>
    <col min="1807" max="2048" width="9.140625" style="142"/>
    <col min="2049" max="2049" width="2.7109375" style="142" customWidth="1"/>
    <col min="2050" max="2050" width="10.7109375" style="142" customWidth="1"/>
    <col min="2051" max="2051" width="25" style="142" customWidth="1"/>
    <col min="2052" max="2054" width="10.7109375" style="142" customWidth="1"/>
    <col min="2055" max="2055" width="12.5703125" style="142" customWidth="1"/>
    <col min="2056" max="2056" width="8.7109375" style="142" customWidth="1"/>
    <col min="2057" max="2057" width="2.7109375" style="142" customWidth="1"/>
    <col min="2058" max="2058" width="30.7109375" style="142" customWidth="1"/>
    <col min="2059" max="2059" width="10.7109375" style="142" customWidth="1"/>
    <col min="2060" max="2060" width="12.28515625" style="142" customWidth="1"/>
    <col min="2061" max="2061" width="21" style="142" customWidth="1"/>
    <col min="2062" max="2062" width="10.7109375" style="142" customWidth="1"/>
    <col min="2063" max="2304" width="9.140625" style="142"/>
    <col min="2305" max="2305" width="2.7109375" style="142" customWidth="1"/>
    <col min="2306" max="2306" width="10.7109375" style="142" customWidth="1"/>
    <col min="2307" max="2307" width="25" style="142" customWidth="1"/>
    <col min="2308" max="2310" width="10.7109375" style="142" customWidth="1"/>
    <col min="2311" max="2311" width="12.5703125" style="142" customWidth="1"/>
    <col min="2312" max="2312" width="8.7109375" style="142" customWidth="1"/>
    <col min="2313" max="2313" width="2.7109375" style="142" customWidth="1"/>
    <col min="2314" max="2314" width="30.7109375" style="142" customWidth="1"/>
    <col min="2315" max="2315" width="10.7109375" style="142" customWidth="1"/>
    <col min="2316" max="2316" width="12.28515625" style="142" customWidth="1"/>
    <col min="2317" max="2317" width="21" style="142" customWidth="1"/>
    <col min="2318" max="2318" width="10.7109375" style="142" customWidth="1"/>
    <col min="2319" max="2560" width="9.140625" style="142"/>
    <col min="2561" max="2561" width="2.7109375" style="142" customWidth="1"/>
    <col min="2562" max="2562" width="10.7109375" style="142" customWidth="1"/>
    <col min="2563" max="2563" width="25" style="142" customWidth="1"/>
    <col min="2564" max="2566" width="10.7109375" style="142" customWidth="1"/>
    <col min="2567" max="2567" width="12.5703125" style="142" customWidth="1"/>
    <col min="2568" max="2568" width="8.7109375" style="142" customWidth="1"/>
    <col min="2569" max="2569" width="2.7109375" style="142" customWidth="1"/>
    <col min="2570" max="2570" width="30.7109375" style="142" customWidth="1"/>
    <col min="2571" max="2571" width="10.7109375" style="142" customWidth="1"/>
    <col min="2572" max="2572" width="12.28515625" style="142" customWidth="1"/>
    <col min="2573" max="2573" width="21" style="142" customWidth="1"/>
    <col min="2574" max="2574" width="10.7109375" style="142" customWidth="1"/>
    <col min="2575" max="2816" width="9.140625" style="142"/>
    <col min="2817" max="2817" width="2.7109375" style="142" customWidth="1"/>
    <col min="2818" max="2818" width="10.7109375" style="142" customWidth="1"/>
    <col min="2819" max="2819" width="25" style="142" customWidth="1"/>
    <col min="2820" max="2822" width="10.7109375" style="142" customWidth="1"/>
    <col min="2823" max="2823" width="12.5703125" style="142" customWidth="1"/>
    <col min="2824" max="2824" width="8.7109375" style="142" customWidth="1"/>
    <col min="2825" max="2825" width="2.7109375" style="142" customWidth="1"/>
    <col min="2826" max="2826" width="30.7109375" style="142" customWidth="1"/>
    <col min="2827" max="2827" width="10.7109375" style="142" customWidth="1"/>
    <col min="2828" max="2828" width="12.28515625" style="142" customWidth="1"/>
    <col min="2829" max="2829" width="21" style="142" customWidth="1"/>
    <col min="2830" max="2830" width="10.7109375" style="142" customWidth="1"/>
    <col min="2831" max="3072" width="9.140625" style="142"/>
    <col min="3073" max="3073" width="2.7109375" style="142" customWidth="1"/>
    <col min="3074" max="3074" width="10.7109375" style="142" customWidth="1"/>
    <col min="3075" max="3075" width="25" style="142" customWidth="1"/>
    <col min="3076" max="3078" width="10.7109375" style="142" customWidth="1"/>
    <col min="3079" max="3079" width="12.5703125" style="142" customWidth="1"/>
    <col min="3080" max="3080" width="8.7109375" style="142" customWidth="1"/>
    <col min="3081" max="3081" width="2.7109375" style="142" customWidth="1"/>
    <col min="3082" max="3082" width="30.7109375" style="142" customWidth="1"/>
    <col min="3083" max="3083" width="10.7109375" style="142" customWidth="1"/>
    <col min="3084" max="3084" width="12.28515625" style="142" customWidth="1"/>
    <col min="3085" max="3085" width="21" style="142" customWidth="1"/>
    <col min="3086" max="3086" width="10.7109375" style="142" customWidth="1"/>
    <col min="3087" max="3328" width="9.140625" style="142"/>
    <col min="3329" max="3329" width="2.7109375" style="142" customWidth="1"/>
    <col min="3330" max="3330" width="10.7109375" style="142" customWidth="1"/>
    <col min="3331" max="3331" width="25" style="142" customWidth="1"/>
    <col min="3332" max="3334" width="10.7109375" style="142" customWidth="1"/>
    <col min="3335" max="3335" width="12.5703125" style="142" customWidth="1"/>
    <col min="3336" max="3336" width="8.7109375" style="142" customWidth="1"/>
    <col min="3337" max="3337" width="2.7109375" style="142" customWidth="1"/>
    <col min="3338" max="3338" width="30.7109375" style="142" customWidth="1"/>
    <col min="3339" max="3339" width="10.7109375" style="142" customWidth="1"/>
    <col min="3340" max="3340" width="12.28515625" style="142" customWidth="1"/>
    <col min="3341" max="3341" width="21" style="142" customWidth="1"/>
    <col min="3342" max="3342" width="10.7109375" style="142" customWidth="1"/>
    <col min="3343" max="3584" width="9.140625" style="142"/>
    <col min="3585" max="3585" width="2.7109375" style="142" customWidth="1"/>
    <col min="3586" max="3586" width="10.7109375" style="142" customWidth="1"/>
    <col min="3587" max="3587" width="25" style="142" customWidth="1"/>
    <col min="3588" max="3590" width="10.7109375" style="142" customWidth="1"/>
    <col min="3591" max="3591" width="12.5703125" style="142" customWidth="1"/>
    <col min="3592" max="3592" width="8.7109375" style="142" customWidth="1"/>
    <col min="3593" max="3593" width="2.7109375" style="142" customWidth="1"/>
    <col min="3594" max="3594" width="30.7109375" style="142" customWidth="1"/>
    <col min="3595" max="3595" width="10.7109375" style="142" customWidth="1"/>
    <col min="3596" max="3596" width="12.28515625" style="142" customWidth="1"/>
    <col min="3597" max="3597" width="21" style="142" customWidth="1"/>
    <col min="3598" max="3598" width="10.7109375" style="142" customWidth="1"/>
    <col min="3599" max="3840" width="9.140625" style="142"/>
    <col min="3841" max="3841" width="2.7109375" style="142" customWidth="1"/>
    <col min="3842" max="3842" width="10.7109375" style="142" customWidth="1"/>
    <col min="3843" max="3843" width="25" style="142" customWidth="1"/>
    <col min="3844" max="3846" width="10.7109375" style="142" customWidth="1"/>
    <col min="3847" max="3847" width="12.5703125" style="142" customWidth="1"/>
    <col min="3848" max="3848" width="8.7109375" style="142" customWidth="1"/>
    <col min="3849" max="3849" width="2.7109375" style="142" customWidth="1"/>
    <col min="3850" max="3850" width="30.7109375" style="142" customWidth="1"/>
    <col min="3851" max="3851" width="10.7109375" style="142" customWidth="1"/>
    <col min="3852" max="3852" width="12.28515625" style="142" customWidth="1"/>
    <col min="3853" max="3853" width="21" style="142" customWidth="1"/>
    <col min="3854" max="3854" width="10.7109375" style="142" customWidth="1"/>
    <col min="3855" max="4096" width="9.140625" style="142"/>
    <col min="4097" max="4097" width="2.7109375" style="142" customWidth="1"/>
    <col min="4098" max="4098" width="10.7109375" style="142" customWidth="1"/>
    <col min="4099" max="4099" width="25" style="142" customWidth="1"/>
    <col min="4100" max="4102" width="10.7109375" style="142" customWidth="1"/>
    <col min="4103" max="4103" width="12.5703125" style="142" customWidth="1"/>
    <col min="4104" max="4104" width="8.7109375" style="142" customWidth="1"/>
    <col min="4105" max="4105" width="2.7109375" style="142" customWidth="1"/>
    <col min="4106" max="4106" width="30.7109375" style="142" customWidth="1"/>
    <col min="4107" max="4107" width="10.7109375" style="142" customWidth="1"/>
    <col min="4108" max="4108" width="12.28515625" style="142" customWidth="1"/>
    <col min="4109" max="4109" width="21" style="142" customWidth="1"/>
    <col min="4110" max="4110" width="10.7109375" style="142" customWidth="1"/>
    <col min="4111" max="4352" width="9.140625" style="142"/>
    <col min="4353" max="4353" width="2.7109375" style="142" customWidth="1"/>
    <col min="4354" max="4354" width="10.7109375" style="142" customWidth="1"/>
    <col min="4355" max="4355" width="25" style="142" customWidth="1"/>
    <col min="4356" max="4358" width="10.7109375" style="142" customWidth="1"/>
    <col min="4359" max="4359" width="12.5703125" style="142" customWidth="1"/>
    <col min="4360" max="4360" width="8.7109375" style="142" customWidth="1"/>
    <col min="4361" max="4361" width="2.7109375" style="142" customWidth="1"/>
    <col min="4362" max="4362" width="30.7109375" style="142" customWidth="1"/>
    <col min="4363" max="4363" width="10.7109375" style="142" customWidth="1"/>
    <col min="4364" max="4364" width="12.28515625" style="142" customWidth="1"/>
    <col min="4365" max="4365" width="21" style="142" customWidth="1"/>
    <col min="4366" max="4366" width="10.7109375" style="142" customWidth="1"/>
    <col min="4367" max="4608" width="9.140625" style="142"/>
    <col min="4609" max="4609" width="2.7109375" style="142" customWidth="1"/>
    <col min="4610" max="4610" width="10.7109375" style="142" customWidth="1"/>
    <col min="4611" max="4611" width="25" style="142" customWidth="1"/>
    <col min="4612" max="4614" width="10.7109375" style="142" customWidth="1"/>
    <col min="4615" max="4615" width="12.5703125" style="142" customWidth="1"/>
    <col min="4616" max="4616" width="8.7109375" style="142" customWidth="1"/>
    <col min="4617" max="4617" width="2.7109375" style="142" customWidth="1"/>
    <col min="4618" max="4618" width="30.7109375" style="142" customWidth="1"/>
    <col min="4619" max="4619" width="10.7109375" style="142" customWidth="1"/>
    <col min="4620" max="4620" width="12.28515625" style="142" customWidth="1"/>
    <col min="4621" max="4621" width="21" style="142" customWidth="1"/>
    <col min="4622" max="4622" width="10.7109375" style="142" customWidth="1"/>
    <col min="4623" max="4864" width="9.140625" style="142"/>
    <col min="4865" max="4865" width="2.7109375" style="142" customWidth="1"/>
    <col min="4866" max="4866" width="10.7109375" style="142" customWidth="1"/>
    <col min="4867" max="4867" width="25" style="142" customWidth="1"/>
    <col min="4868" max="4870" width="10.7109375" style="142" customWidth="1"/>
    <col min="4871" max="4871" width="12.5703125" style="142" customWidth="1"/>
    <col min="4872" max="4872" width="8.7109375" style="142" customWidth="1"/>
    <col min="4873" max="4873" width="2.7109375" style="142" customWidth="1"/>
    <col min="4874" max="4874" width="30.7109375" style="142" customWidth="1"/>
    <col min="4875" max="4875" width="10.7109375" style="142" customWidth="1"/>
    <col min="4876" max="4876" width="12.28515625" style="142" customWidth="1"/>
    <col min="4877" max="4877" width="21" style="142" customWidth="1"/>
    <col min="4878" max="4878" width="10.7109375" style="142" customWidth="1"/>
    <col min="4879" max="5120" width="9.140625" style="142"/>
    <col min="5121" max="5121" width="2.7109375" style="142" customWidth="1"/>
    <col min="5122" max="5122" width="10.7109375" style="142" customWidth="1"/>
    <col min="5123" max="5123" width="25" style="142" customWidth="1"/>
    <col min="5124" max="5126" width="10.7109375" style="142" customWidth="1"/>
    <col min="5127" max="5127" width="12.5703125" style="142" customWidth="1"/>
    <col min="5128" max="5128" width="8.7109375" style="142" customWidth="1"/>
    <col min="5129" max="5129" width="2.7109375" style="142" customWidth="1"/>
    <col min="5130" max="5130" width="30.7109375" style="142" customWidth="1"/>
    <col min="5131" max="5131" width="10.7109375" style="142" customWidth="1"/>
    <col min="5132" max="5132" width="12.28515625" style="142" customWidth="1"/>
    <col min="5133" max="5133" width="21" style="142" customWidth="1"/>
    <col min="5134" max="5134" width="10.7109375" style="142" customWidth="1"/>
    <col min="5135" max="5376" width="9.140625" style="142"/>
    <col min="5377" max="5377" width="2.7109375" style="142" customWidth="1"/>
    <col min="5378" max="5378" width="10.7109375" style="142" customWidth="1"/>
    <col min="5379" max="5379" width="25" style="142" customWidth="1"/>
    <col min="5380" max="5382" width="10.7109375" style="142" customWidth="1"/>
    <col min="5383" max="5383" width="12.5703125" style="142" customWidth="1"/>
    <col min="5384" max="5384" width="8.7109375" style="142" customWidth="1"/>
    <col min="5385" max="5385" width="2.7109375" style="142" customWidth="1"/>
    <col min="5386" max="5386" width="30.7109375" style="142" customWidth="1"/>
    <col min="5387" max="5387" width="10.7109375" style="142" customWidth="1"/>
    <col min="5388" max="5388" width="12.28515625" style="142" customWidth="1"/>
    <col min="5389" max="5389" width="21" style="142" customWidth="1"/>
    <col min="5390" max="5390" width="10.7109375" style="142" customWidth="1"/>
    <col min="5391" max="5632" width="9.140625" style="142"/>
    <col min="5633" max="5633" width="2.7109375" style="142" customWidth="1"/>
    <col min="5634" max="5634" width="10.7109375" style="142" customWidth="1"/>
    <col min="5635" max="5635" width="25" style="142" customWidth="1"/>
    <col min="5636" max="5638" width="10.7109375" style="142" customWidth="1"/>
    <col min="5639" max="5639" width="12.5703125" style="142" customWidth="1"/>
    <col min="5640" max="5640" width="8.7109375" style="142" customWidth="1"/>
    <col min="5641" max="5641" width="2.7109375" style="142" customWidth="1"/>
    <col min="5642" max="5642" width="30.7109375" style="142" customWidth="1"/>
    <col min="5643" max="5643" width="10.7109375" style="142" customWidth="1"/>
    <col min="5644" max="5644" width="12.28515625" style="142" customWidth="1"/>
    <col min="5645" max="5645" width="21" style="142" customWidth="1"/>
    <col min="5646" max="5646" width="10.7109375" style="142" customWidth="1"/>
    <col min="5647" max="5888" width="9.140625" style="142"/>
    <col min="5889" max="5889" width="2.7109375" style="142" customWidth="1"/>
    <col min="5890" max="5890" width="10.7109375" style="142" customWidth="1"/>
    <col min="5891" max="5891" width="25" style="142" customWidth="1"/>
    <col min="5892" max="5894" width="10.7109375" style="142" customWidth="1"/>
    <col min="5895" max="5895" width="12.5703125" style="142" customWidth="1"/>
    <col min="5896" max="5896" width="8.7109375" style="142" customWidth="1"/>
    <col min="5897" max="5897" width="2.7109375" style="142" customWidth="1"/>
    <col min="5898" max="5898" width="30.7109375" style="142" customWidth="1"/>
    <col min="5899" max="5899" width="10.7109375" style="142" customWidth="1"/>
    <col min="5900" max="5900" width="12.28515625" style="142" customWidth="1"/>
    <col min="5901" max="5901" width="21" style="142" customWidth="1"/>
    <col min="5902" max="5902" width="10.7109375" style="142" customWidth="1"/>
    <col min="5903" max="6144" width="9.140625" style="142"/>
    <col min="6145" max="6145" width="2.7109375" style="142" customWidth="1"/>
    <col min="6146" max="6146" width="10.7109375" style="142" customWidth="1"/>
    <col min="6147" max="6147" width="25" style="142" customWidth="1"/>
    <col min="6148" max="6150" width="10.7109375" style="142" customWidth="1"/>
    <col min="6151" max="6151" width="12.5703125" style="142" customWidth="1"/>
    <col min="6152" max="6152" width="8.7109375" style="142" customWidth="1"/>
    <col min="6153" max="6153" width="2.7109375" style="142" customWidth="1"/>
    <col min="6154" max="6154" width="30.7109375" style="142" customWidth="1"/>
    <col min="6155" max="6155" width="10.7109375" style="142" customWidth="1"/>
    <col min="6156" max="6156" width="12.28515625" style="142" customWidth="1"/>
    <col min="6157" max="6157" width="21" style="142" customWidth="1"/>
    <col min="6158" max="6158" width="10.7109375" style="142" customWidth="1"/>
    <col min="6159" max="6400" width="9.140625" style="142"/>
    <col min="6401" max="6401" width="2.7109375" style="142" customWidth="1"/>
    <col min="6402" max="6402" width="10.7109375" style="142" customWidth="1"/>
    <col min="6403" max="6403" width="25" style="142" customWidth="1"/>
    <col min="6404" max="6406" width="10.7109375" style="142" customWidth="1"/>
    <col min="6407" max="6407" width="12.5703125" style="142" customWidth="1"/>
    <col min="6408" max="6408" width="8.7109375" style="142" customWidth="1"/>
    <col min="6409" max="6409" width="2.7109375" style="142" customWidth="1"/>
    <col min="6410" max="6410" width="30.7109375" style="142" customWidth="1"/>
    <col min="6411" max="6411" width="10.7109375" style="142" customWidth="1"/>
    <col min="6412" max="6412" width="12.28515625" style="142" customWidth="1"/>
    <col min="6413" max="6413" width="21" style="142" customWidth="1"/>
    <col min="6414" max="6414" width="10.7109375" style="142" customWidth="1"/>
    <col min="6415" max="6656" width="9.140625" style="142"/>
    <col min="6657" max="6657" width="2.7109375" style="142" customWidth="1"/>
    <col min="6658" max="6658" width="10.7109375" style="142" customWidth="1"/>
    <col min="6659" max="6659" width="25" style="142" customWidth="1"/>
    <col min="6660" max="6662" width="10.7109375" style="142" customWidth="1"/>
    <col min="6663" max="6663" width="12.5703125" style="142" customWidth="1"/>
    <col min="6664" max="6664" width="8.7109375" style="142" customWidth="1"/>
    <col min="6665" max="6665" width="2.7109375" style="142" customWidth="1"/>
    <col min="6666" max="6666" width="30.7109375" style="142" customWidth="1"/>
    <col min="6667" max="6667" width="10.7109375" style="142" customWidth="1"/>
    <col min="6668" max="6668" width="12.28515625" style="142" customWidth="1"/>
    <col min="6669" max="6669" width="21" style="142" customWidth="1"/>
    <col min="6670" max="6670" width="10.7109375" style="142" customWidth="1"/>
    <col min="6671" max="6912" width="9.140625" style="142"/>
    <col min="6913" max="6913" width="2.7109375" style="142" customWidth="1"/>
    <col min="6914" max="6914" width="10.7109375" style="142" customWidth="1"/>
    <col min="6915" max="6915" width="25" style="142" customWidth="1"/>
    <col min="6916" max="6918" width="10.7109375" style="142" customWidth="1"/>
    <col min="6919" max="6919" width="12.5703125" style="142" customWidth="1"/>
    <col min="6920" max="6920" width="8.7109375" style="142" customWidth="1"/>
    <col min="6921" max="6921" width="2.7109375" style="142" customWidth="1"/>
    <col min="6922" max="6922" width="30.7109375" style="142" customWidth="1"/>
    <col min="6923" max="6923" width="10.7109375" style="142" customWidth="1"/>
    <col min="6924" max="6924" width="12.28515625" style="142" customWidth="1"/>
    <col min="6925" max="6925" width="21" style="142" customWidth="1"/>
    <col min="6926" max="6926" width="10.7109375" style="142" customWidth="1"/>
    <col min="6927" max="7168" width="9.140625" style="142"/>
    <col min="7169" max="7169" width="2.7109375" style="142" customWidth="1"/>
    <col min="7170" max="7170" width="10.7109375" style="142" customWidth="1"/>
    <col min="7171" max="7171" width="25" style="142" customWidth="1"/>
    <col min="7172" max="7174" width="10.7109375" style="142" customWidth="1"/>
    <col min="7175" max="7175" width="12.5703125" style="142" customWidth="1"/>
    <col min="7176" max="7176" width="8.7109375" style="142" customWidth="1"/>
    <col min="7177" max="7177" width="2.7109375" style="142" customWidth="1"/>
    <col min="7178" max="7178" width="30.7109375" style="142" customWidth="1"/>
    <col min="7179" max="7179" width="10.7109375" style="142" customWidth="1"/>
    <col min="7180" max="7180" width="12.28515625" style="142" customWidth="1"/>
    <col min="7181" max="7181" width="21" style="142" customWidth="1"/>
    <col min="7182" max="7182" width="10.7109375" style="142" customWidth="1"/>
    <col min="7183" max="7424" width="9.140625" style="142"/>
    <col min="7425" max="7425" width="2.7109375" style="142" customWidth="1"/>
    <col min="7426" max="7426" width="10.7109375" style="142" customWidth="1"/>
    <col min="7427" max="7427" width="25" style="142" customWidth="1"/>
    <col min="7428" max="7430" width="10.7109375" style="142" customWidth="1"/>
    <col min="7431" max="7431" width="12.5703125" style="142" customWidth="1"/>
    <col min="7432" max="7432" width="8.7109375" style="142" customWidth="1"/>
    <col min="7433" max="7433" width="2.7109375" style="142" customWidth="1"/>
    <col min="7434" max="7434" width="30.7109375" style="142" customWidth="1"/>
    <col min="7435" max="7435" width="10.7109375" style="142" customWidth="1"/>
    <col min="7436" max="7436" width="12.28515625" style="142" customWidth="1"/>
    <col min="7437" max="7437" width="21" style="142" customWidth="1"/>
    <col min="7438" max="7438" width="10.7109375" style="142" customWidth="1"/>
    <col min="7439" max="7680" width="9.140625" style="142"/>
    <col min="7681" max="7681" width="2.7109375" style="142" customWidth="1"/>
    <col min="7682" max="7682" width="10.7109375" style="142" customWidth="1"/>
    <col min="7683" max="7683" width="25" style="142" customWidth="1"/>
    <col min="7684" max="7686" width="10.7109375" style="142" customWidth="1"/>
    <col min="7687" max="7687" width="12.5703125" style="142" customWidth="1"/>
    <col min="7688" max="7688" width="8.7109375" style="142" customWidth="1"/>
    <col min="7689" max="7689" width="2.7109375" style="142" customWidth="1"/>
    <col min="7690" max="7690" width="30.7109375" style="142" customWidth="1"/>
    <col min="7691" max="7691" width="10.7109375" style="142" customWidth="1"/>
    <col min="7692" max="7692" width="12.28515625" style="142" customWidth="1"/>
    <col min="7693" max="7693" width="21" style="142" customWidth="1"/>
    <col min="7694" max="7694" width="10.7109375" style="142" customWidth="1"/>
    <col min="7695" max="7936" width="9.140625" style="142"/>
    <col min="7937" max="7937" width="2.7109375" style="142" customWidth="1"/>
    <col min="7938" max="7938" width="10.7109375" style="142" customWidth="1"/>
    <col min="7939" max="7939" width="25" style="142" customWidth="1"/>
    <col min="7940" max="7942" width="10.7109375" style="142" customWidth="1"/>
    <col min="7943" max="7943" width="12.5703125" style="142" customWidth="1"/>
    <col min="7944" max="7944" width="8.7109375" style="142" customWidth="1"/>
    <col min="7945" max="7945" width="2.7109375" style="142" customWidth="1"/>
    <col min="7946" max="7946" width="30.7109375" style="142" customWidth="1"/>
    <col min="7947" max="7947" width="10.7109375" style="142" customWidth="1"/>
    <col min="7948" max="7948" width="12.28515625" style="142" customWidth="1"/>
    <col min="7949" max="7949" width="21" style="142" customWidth="1"/>
    <col min="7950" max="7950" width="10.7109375" style="142" customWidth="1"/>
    <col min="7951" max="8192" width="9.140625" style="142"/>
    <col min="8193" max="8193" width="2.7109375" style="142" customWidth="1"/>
    <col min="8194" max="8194" width="10.7109375" style="142" customWidth="1"/>
    <col min="8195" max="8195" width="25" style="142" customWidth="1"/>
    <col min="8196" max="8198" width="10.7109375" style="142" customWidth="1"/>
    <col min="8199" max="8199" width="12.5703125" style="142" customWidth="1"/>
    <col min="8200" max="8200" width="8.7109375" style="142" customWidth="1"/>
    <col min="8201" max="8201" width="2.7109375" style="142" customWidth="1"/>
    <col min="8202" max="8202" width="30.7109375" style="142" customWidth="1"/>
    <col min="8203" max="8203" width="10.7109375" style="142" customWidth="1"/>
    <col min="8204" max="8204" width="12.28515625" style="142" customWidth="1"/>
    <col min="8205" max="8205" width="21" style="142" customWidth="1"/>
    <col min="8206" max="8206" width="10.7109375" style="142" customWidth="1"/>
    <col min="8207" max="8448" width="9.140625" style="142"/>
    <col min="8449" max="8449" width="2.7109375" style="142" customWidth="1"/>
    <col min="8450" max="8450" width="10.7109375" style="142" customWidth="1"/>
    <col min="8451" max="8451" width="25" style="142" customWidth="1"/>
    <col min="8452" max="8454" width="10.7109375" style="142" customWidth="1"/>
    <col min="8455" max="8455" width="12.5703125" style="142" customWidth="1"/>
    <col min="8456" max="8456" width="8.7109375" style="142" customWidth="1"/>
    <col min="8457" max="8457" width="2.7109375" style="142" customWidth="1"/>
    <col min="8458" max="8458" width="30.7109375" style="142" customWidth="1"/>
    <col min="8459" max="8459" width="10.7109375" style="142" customWidth="1"/>
    <col min="8460" max="8460" width="12.28515625" style="142" customWidth="1"/>
    <col min="8461" max="8461" width="21" style="142" customWidth="1"/>
    <col min="8462" max="8462" width="10.7109375" style="142" customWidth="1"/>
    <col min="8463" max="8704" width="9.140625" style="142"/>
    <col min="8705" max="8705" width="2.7109375" style="142" customWidth="1"/>
    <col min="8706" max="8706" width="10.7109375" style="142" customWidth="1"/>
    <col min="8707" max="8707" width="25" style="142" customWidth="1"/>
    <col min="8708" max="8710" width="10.7109375" style="142" customWidth="1"/>
    <col min="8711" max="8711" width="12.5703125" style="142" customWidth="1"/>
    <col min="8712" max="8712" width="8.7109375" style="142" customWidth="1"/>
    <col min="8713" max="8713" width="2.7109375" style="142" customWidth="1"/>
    <col min="8714" max="8714" width="30.7109375" style="142" customWidth="1"/>
    <col min="8715" max="8715" width="10.7109375" style="142" customWidth="1"/>
    <col min="8716" max="8716" width="12.28515625" style="142" customWidth="1"/>
    <col min="8717" max="8717" width="21" style="142" customWidth="1"/>
    <col min="8718" max="8718" width="10.7109375" style="142" customWidth="1"/>
    <col min="8719" max="8960" width="9.140625" style="142"/>
    <col min="8961" max="8961" width="2.7109375" style="142" customWidth="1"/>
    <col min="8962" max="8962" width="10.7109375" style="142" customWidth="1"/>
    <col min="8963" max="8963" width="25" style="142" customWidth="1"/>
    <col min="8964" max="8966" width="10.7109375" style="142" customWidth="1"/>
    <col min="8967" max="8967" width="12.5703125" style="142" customWidth="1"/>
    <col min="8968" max="8968" width="8.7109375" style="142" customWidth="1"/>
    <col min="8969" max="8969" width="2.7109375" style="142" customWidth="1"/>
    <col min="8970" max="8970" width="30.7109375" style="142" customWidth="1"/>
    <col min="8971" max="8971" width="10.7109375" style="142" customWidth="1"/>
    <col min="8972" max="8972" width="12.28515625" style="142" customWidth="1"/>
    <col min="8973" max="8973" width="21" style="142" customWidth="1"/>
    <col min="8974" max="8974" width="10.7109375" style="142" customWidth="1"/>
    <col min="8975" max="9216" width="9.140625" style="142"/>
    <col min="9217" max="9217" width="2.7109375" style="142" customWidth="1"/>
    <col min="9218" max="9218" width="10.7109375" style="142" customWidth="1"/>
    <col min="9219" max="9219" width="25" style="142" customWidth="1"/>
    <col min="9220" max="9222" width="10.7109375" style="142" customWidth="1"/>
    <col min="9223" max="9223" width="12.5703125" style="142" customWidth="1"/>
    <col min="9224" max="9224" width="8.7109375" style="142" customWidth="1"/>
    <col min="9225" max="9225" width="2.7109375" style="142" customWidth="1"/>
    <col min="9226" max="9226" width="30.7109375" style="142" customWidth="1"/>
    <col min="9227" max="9227" width="10.7109375" style="142" customWidth="1"/>
    <col min="9228" max="9228" width="12.28515625" style="142" customWidth="1"/>
    <col min="9229" max="9229" width="21" style="142" customWidth="1"/>
    <col min="9230" max="9230" width="10.7109375" style="142" customWidth="1"/>
    <col min="9231" max="9472" width="9.140625" style="142"/>
    <col min="9473" max="9473" width="2.7109375" style="142" customWidth="1"/>
    <col min="9474" max="9474" width="10.7109375" style="142" customWidth="1"/>
    <col min="9475" max="9475" width="25" style="142" customWidth="1"/>
    <col min="9476" max="9478" width="10.7109375" style="142" customWidth="1"/>
    <col min="9479" max="9479" width="12.5703125" style="142" customWidth="1"/>
    <col min="9480" max="9480" width="8.7109375" style="142" customWidth="1"/>
    <col min="9481" max="9481" width="2.7109375" style="142" customWidth="1"/>
    <col min="9482" max="9482" width="30.7109375" style="142" customWidth="1"/>
    <col min="9483" max="9483" width="10.7109375" style="142" customWidth="1"/>
    <col min="9484" max="9484" width="12.28515625" style="142" customWidth="1"/>
    <col min="9485" max="9485" width="21" style="142" customWidth="1"/>
    <col min="9486" max="9486" width="10.7109375" style="142" customWidth="1"/>
    <col min="9487" max="9728" width="9.140625" style="142"/>
    <col min="9729" max="9729" width="2.7109375" style="142" customWidth="1"/>
    <col min="9730" max="9730" width="10.7109375" style="142" customWidth="1"/>
    <col min="9731" max="9731" width="25" style="142" customWidth="1"/>
    <col min="9732" max="9734" width="10.7109375" style="142" customWidth="1"/>
    <col min="9735" max="9735" width="12.5703125" style="142" customWidth="1"/>
    <col min="9736" max="9736" width="8.7109375" style="142" customWidth="1"/>
    <col min="9737" max="9737" width="2.7109375" style="142" customWidth="1"/>
    <col min="9738" max="9738" width="30.7109375" style="142" customWidth="1"/>
    <col min="9739" max="9739" width="10.7109375" style="142" customWidth="1"/>
    <col min="9740" max="9740" width="12.28515625" style="142" customWidth="1"/>
    <col min="9741" max="9741" width="21" style="142" customWidth="1"/>
    <col min="9742" max="9742" width="10.7109375" style="142" customWidth="1"/>
    <col min="9743" max="9984" width="9.140625" style="142"/>
    <col min="9985" max="9985" width="2.7109375" style="142" customWidth="1"/>
    <col min="9986" max="9986" width="10.7109375" style="142" customWidth="1"/>
    <col min="9987" max="9987" width="25" style="142" customWidth="1"/>
    <col min="9988" max="9990" width="10.7109375" style="142" customWidth="1"/>
    <col min="9991" max="9991" width="12.5703125" style="142" customWidth="1"/>
    <col min="9992" max="9992" width="8.7109375" style="142" customWidth="1"/>
    <col min="9993" max="9993" width="2.7109375" style="142" customWidth="1"/>
    <col min="9994" max="9994" width="30.7109375" style="142" customWidth="1"/>
    <col min="9995" max="9995" width="10.7109375" style="142" customWidth="1"/>
    <col min="9996" max="9996" width="12.28515625" style="142" customWidth="1"/>
    <col min="9997" max="9997" width="21" style="142" customWidth="1"/>
    <col min="9998" max="9998" width="10.7109375" style="142" customWidth="1"/>
    <col min="9999" max="10240" width="9.140625" style="142"/>
    <col min="10241" max="10241" width="2.7109375" style="142" customWidth="1"/>
    <col min="10242" max="10242" width="10.7109375" style="142" customWidth="1"/>
    <col min="10243" max="10243" width="25" style="142" customWidth="1"/>
    <col min="10244" max="10246" width="10.7109375" style="142" customWidth="1"/>
    <col min="10247" max="10247" width="12.5703125" style="142" customWidth="1"/>
    <col min="10248" max="10248" width="8.7109375" style="142" customWidth="1"/>
    <col min="10249" max="10249" width="2.7109375" style="142" customWidth="1"/>
    <col min="10250" max="10250" width="30.7109375" style="142" customWidth="1"/>
    <col min="10251" max="10251" width="10.7109375" style="142" customWidth="1"/>
    <col min="10252" max="10252" width="12.28515625" style="142" customWidth="1"/>
    <col min="10253" max="10253" width="21" style="142" customWidth="1"/>
    <col min="10254" max="10254" width="10.7109375" style="142" customWidth="1"/>
    <col min="10255" max="10496" width="9.140625" style="142"/>
    <col min="10497" max="10497" width="2.7109375" style="142" customWidth="1"/>
    <col min="10498" max="10498" width="10.7109375" style="142" customWidth="1"/>
    <col min="10499" max="10499" width="25" style="142" customWidth="1"/>
    <col min="10500" max="10502" width="10.7109375" style="142" customWidth="1"/>
    <col min="10503" max="10503" width="12.5703125" style="142" customWidth="1"/>
    <col min="10504" max="10504" width="8.7109375" style="142" customWidth="1"/>
    <col min="10505" max="10505" width="2.7109375" style="142" customWidth="1"/>
    <col min="10506" max="10506" width="30.7109375" style="142" customWidth="1"/>
    <col min="10507" max="10507" width="10.7109375" style="142" customWidth="1"/>
    <col min="10508" max="10508" width="12.28515625" style="142" customWidth="1"/>
    <col min="10509" max="10509" width="21" style="142" customWidth="1"/>
    <col min="10510" max="10510" width="10.7109375" style="142" customWidth="1"/>
    <col min="10511" max="10752" width="9.140625" style="142"/>
    <col min="10753" max="10753" width="2.7109375" style="142" customWidth="1"/>
    <col min="10754" max="10754" width="10.7109375" style="142" customWidth="1"/>
    <col min="10755" max="10755" width="25" style="142" customWidth="1"/>
    <col min="10756" max="10758" width="10.7109375" style="142" customWidth="1"/>
    <col min="10759" max="10759" width="12.5703125" style="142" customWidth="1"/>
    <col min="10760" max="10760" width="8.7109375" style="142" customWidth="1"/>
    <col min="10761" max="10761" width="2.7109375" style="142" customWidth="1"/>
    <col min="10762" max="10762" width="30.7109375" style="142" customWidth="1"/>
    <col min="10763" max="10763" width="10.7109375" style="142" customWidth="1"/>
    <col min="10764" max="10764" width="12.28515625" style="142" customWidth="1"/>
    <col min="10765" max="10765" width="21" style="142" customWidth="1"/>
    <col min="10766" max="10766" width="10.7109375" style="142" customWidth="1"/>
    <col min="10767" max="11008" width="9.140625" style="142"/>
    <col min="11009" max="11009" width="2.7109375" style="142" customWidth="1"/>
    <col min="11010" max="11010" width="10.7109375" style="142" customWidth="1"/>
    <col min="11011" max="11011" width="25" style="142" customWidth="1"/>
    <col min="11012" max="11014" width="10.7109375" style="142" customWidth="1"/>
    <col min="11015" max="11015" width="12.5703125" style="142" customWidth="1"/>
    <col min="11016" max="11016" width="8.7109375" style="142" customWidth="1"/>
    <col min="11017" max="11017" width="2.7109375" style="142" customWidth="1"/>
    <col min="11018" max="11018" width="30.7109375" style="142" customWidth="1"/>
    <col min="11019" max="11019" width="10.7109375" style="142" customWidth="1"/>
    <col min="11020" max="11020" width="12.28515625" style="142" customWidth="1"/>
    <col min="11021" max="11021" width="21" style="142" customWidth="1"/>
    <col min="11022" max="11022" width="10.7109375" style="142" customWidth="1"/>
    <col min="11023" max="11264" width="9.140625" style="142"/>
    <col min="11265" max="11265" width="2.7109375" style="142" customWidth="1"/>
    <col min="11266" max="11266" width="10.7109375" style="142" customWidth="1"/>
    <col min="11267" max="11267" width="25" style="142" customWidth="1"/>
    <col min="11268" max="11270" width="10.7109375" style="142" customWidth="1"/>
    <col min="11271" max="11271" width="12.5703125" style="142" customWidth="1"/>
    <col min="11272" max="11272" width="8.7109375" style="142" customWidth="1"/>
    <col min="11273" max="11273" width="2.7109375" style="142" customWidth="1"/>
    <col min="11274" max="11274" width="30.7109375" style="142" customWidth="1"/>
    <col min="11275" max="11275" width="10.7109375" style="142" customWidth="1"/>
    <col min="11276" max="11276" width="12.28515625" style="142" customWidth="1"/>
    <col min="11277" max="11277" width="21" style="142" customWidth="1"/>
    <col min="11278" max="11278" width="10.7109375" style="142" customWidth="1"/>
    <col min="11279" max="11520" width="9.140625" style="142"/>
    <col min="11521" max="11521" width="2.7109375" style="142" customWidth="1"/>
    <col min="11522" max="11522" width="10.7109375" style="142" customWidth="1"/>
    <col min="11523" max="11523" width="25" style="142" customWidth="1"/>
    <col min="11524" max="11526" width="10.7109375" style="142" customWidth="1"/>
    <col min="11527" max="11527" width="12.5703125" style="142" customWidth="1"/>
    <col min="11528" max="11528" width="8.7109375" style="142" customWidth="1"/>
    <col min="11529" max="11529" width="2.7109375" style="142" customWidth="1"/>
    <col min="11530" max="11530" width="30.7109375" style="142" customWidth="1"/>
    <col min="11531" max="11531" width="10.7109375" style="142" customWidth="1"/>
    <col min="11532" max="11532" width="12.28515625" style="142" customWidth="1"/>
    <col min="11533" max="11533" width="21" style="142" customWidth="1"/>
    <col min="11534" max="11534" width="10.7109375" style="142" customWidth="1"/>
    <col min="11535" max="11776" width="9.140625" style="142"/>
    <col min="11777" max="11777" width="2.7109375" style="142" customWidth="1"/>
    <col min="11778" max="11778" width="10.7109375" style="142" customWidth="1"/>
    <col min="11779" max="11779" width="25" style="142" customWidth="1"/>
    <col min="11780" max="11782" width="10.7109375" style="142" customWidth="1"/>
    <col min="11783" max="11783" width="12.5703125" style="142" customWidth="1"/>
    <col min="11784" max="11784" width="8.7109375" style="142" customWidth="1"/>
    <col min="11785" max="11785" width="2.7109375" style="142" customWidth="1"/>
    <col min="11786" max="11786" width="30.7109375" style="142" customWidth="1"/>
    <col min="11787" max="11787" width="10.7109375" style="142" customWidth="1"/>
    <col min="11788" max="11788" width="12.28515625" style="142" customWidth="1"/>
    <col min="11789" max="11789" width="21" style="142" customWidth="1"/>
    <col min="11790" max="11790" width="10.7109375" style="142" customWidth="1"/>
    <col min="11791" max="12032" width="9.140625" style="142"/>
    <col min="12033" max="12033" width="2.7109375" style="142" customWidth="1"/>
    <col min="12034" max="12034" width="10.7109375" style="142" customWidth="1"/>
    <col min="12035" max="12035" width="25" style="142" customWidth="1"/>
    <col min="12036" max="12038" width="10.7109375" style="142" customWidth="1"/>
    <col min="12039" max="12039" width="12.5703125" style="142" customWidth="1"/>
    <col min="12040" max="12040" width="8.7109375" style="142" customWidth="1"/>
    <col min="12041" max="12041" width="2.7109375" style="142" customWidth="1"/>
    <col min="12042" max="12042" width="30.7109375" style="142" customWidth="1"/>
    <col min="12043" max="12043" width="10.7109375" style="142" customWidth="1"/>
    <col min="12044" max="12044" width="12.28515625" style="142" customWidth="1"/>
    <col min="12045" max="12045" width="21" style="142" customWidth="1"/>
    <col min="12046" max="12046" width="10.7109375" style="142" customWidth="1"/>
    <col min="12047" max="12288" width="9.140625" style="142"/>
    <col min="12289" max="12289" width="2.7109375" style="142" customWidth="1"/>
    <col min="12290" max="12290" width="10.7109375" style="142" customWidth="1"/>
    <col min="12291" max="12291" width="25" style="142" customWidth="1"/>
    <col min="12292" max="12294" width="10.7109375" style="142" customWidth="1"/>
    <col min="12295" max="12295" width="12.5703125" style="142" customWidth="1"/>
    <col min="12296" max="12296" width="8.7109375" style="142" customWidth="1"/>
    <col min="12297" max="12297" width="2.7109375" style="142" customWidth="1"/>
    <col min="12298" max="12298" width="30.7109375" style="142" customWidth="1"/>
    <col min="12299" max="12299" width="10.7109375" style="142" customWidth="1"/>
    <col min="12300" max="12300" width="12.28515625" style="142" customWidth="1"/>
    <col min="12301" max="12301" width="21" style="142" customWidth="1"/>
    <col min="12302" max="12302" width="10.7109375" style="142" customWidth="1"/>
    <col min="12303" max="12544" width="9.140625" style="142"/>
    <col min="12545" max="12545" width="2.7109375" style="142" customWidth="1"/>
    <col min="12546" max="12546" width="10.7109375" style="142" customWidth="1"/>
    <col min="12547" max="12547" width="25" style="142" customWidth="1"/>
    <col min="12548" max="12550" width="10.7109375" style="142" customWidth="1"/>
    <col min="12551" max="12551" width="12.5703125" style="142" customWidth="1"/>
    <col min="12552" max="12552" width="8.7109375" style="142" customWidth="1"/>
    <col min="12553" max="12553" width="2.7109375" style="142" customWidth="1"/>
    <col min="12554" max="12554" width="30.7109375" style="142" customWidth="1"/>
    <col min="12555" max="12555" width="10.7109375" style="142" customWidth="1"/>
    <col min="12556" max="12556" width="12.28515625" style="142" customWidth="1"/>
    <col min="12557" max="12557" width="21" style="142" customWidth="1"/>
    <col min="12558" max="12558" width="10.7109375" style="142" customWidth="1"/>
    <col min="12559" max="12800" width="9.140625" style="142"/>
    <col min="12801" max="12801" width="2.7109375" style="142" customWidth="1"/>
    <col min="12802" max="12802" width="10.7109375" style="142" customWidth="1"/>
    <col min="12803" max="12803" width="25" style="142" customWidth="1"/>
    <col min="12804" max="12806" width="10.7109375" style="142" customWidth="1"/>
    <col min="12807" max="12807" width="12.5703125" style="142" customWidth="1"/>
    <col min="12808" max="12808" width="8.7109375" style="142" customWidth="1"/>
    <col min="12809" max="12809" width="2.7109375" style="142" customWidth="1"/>
    <col min="12810" max="12810" width="30.7109375" style="142" customWidth="1"/>
    <col min="12811" max="12811" width="10.7109375" style="142" customWidth="1"/>
    <col min="12812" max="12812" width="12.28515625" style="142" customWidth="1"/>
    <col min="12813" max="12813" width="21" style="142" customWidth="1"/>
    <col min="12814" max="12814" width="10.7109375" style="142" customWidth="1"/>
    <col min="12815" max="13056" width="9.140625" style="142"/>
    <col min="13057" max="13057" width="2.7109375" style="142" customWidth="1"/>
    <col min="13058" max="13058" width="10.7109375" style="142" customWidth="1"/>
    <col min="13059" max="13059" width="25" style="142" customWidth="1"/>
    <col min="13060" max="13062" width="10.7109375" style="142" customWidth="1"/>
    <col min="13063" max="13063" width="12.5703125" style="142" customWidth="1"/>
    <col min="13064" max="13064" width="8.7109375" style="142" customWidth="1"/>
    <col min="13065" max="13065" width="2.7109375" style="142" customWidth="1"/>
    <col min="13066" max="13066" width="30.7109375" style="142" customWidth="1"/>
    <col min="13067" max="13067" width="10.7109375" style="142" customWidth="1"/>
    <col min="13068" max="13068" width="12.28515625" style="142" customWidth="1"/>
    <col min="13069" max="13069" width="21" style="142" customWidth="1"/>
    <col min="13070" max="13070" width="10.7109375" style="142" customWidth="1"/>
    <col min="13071" max="13312" width="9.140625" style="142"/>
    <col min="13313" max="13313" width="2.7109375" style="142" customWidth="1"/>
    <col min="13314" max="13314" width="10.7109375" style="142" customWidth="1"/>
    <col min="13315" max="13315" width="25" style="142" customWidth="1"/>
    <col min="13316" max="13318" width="10.7109375" style="142" customWidth="1"/>
    <col min="13319" max="13319" width="12.5703125" style="142" customWidth="1"/>
    <col min="13320" max="13320" width="8.7109375" style="142" customWidth="1"/>
    <col min="13321" max="13321" width="2.7109375" style="142" customWidth="1"/>
    <col min="13322" max="13322" width="30.7109375" style="142" customWidth="1"/>
    <col min="13323" max="13323" width="10.7109375" style="142" customWidth="1"/>
    <col min="13324" max="13324" width="12.28515625" style="142" customWidth="1"/>
    <col min="13325" max="13325" width="21" style="142" customWidth="1"/>
    <col min="13326" max="13326" width="10.7109375" style="142" customWidth="1"/>
    <col min="13327" max="13568" width="9.140625" style="142"/>
    <col min="13569" max="13569" width="2.7109375" style="142" customWidth="1"/>
    <col min="13570" max="13570" width="10.7109375" style="142" customWidth="1"/>
    <col min="13571" max="13571" width="25" style="142" customWidth="1"/>
    <col min="13572" max="13574" width="10.7109375" style="142" customWidth="1"/>
    <col min="13575" max="13575" width="12.5703125" style="142" customWidth="1"/>
    <col min="13576" max="13576" width="8.7109375" style="142" customWidth="1"/>
    <col min="13577" max="13577" width="2.7109375" style="142" customWidth="1"/>
    <col min="13578" max="13578" width="30.7109375" style="142" customWidth="1"/>
    <col min="13579" max="13579" width="10.7109375" style="142" customWidth="1"/>
    <col min="13580" max="13580" width="12.28515625" style="142" customWidth="1"/>
    <col min="13581" max="13581" width="21" style="142" customWidth="1"/>
    <col min="13582" max="13582" width="10.7109375" style="142" customWidth="1"/>
    <col min="13583" max="13824" width="9.140625" style="142"/>
    <col min="13825" max="13825" width="2.7109375" style="142" customWidth="1"/>
    <col min="13826" max="13826" width="10.7109375" style="142" customWidth="1"/>
    <col min="13827" max="13827" width="25" style="142" customWidth="1"/>
    <col min="13828" max="13830" width="10.7109375" style="142" customWidth="1"/>
    <col min="13831" max="13831" width="12.5703125" style="142" customWidth="1"/>
    <col min="13832" max="13832" width="8.7109375" style="142" customWidth="1"/>
    <col min="13833" max="13833" width="2.7109375" style="142" customWidth="1"/>
    <col min="13834" max="13834" width="30.7109375" style="142" customWidth="1"/>
    <col min="13835" max="13835" width="10.7109375" style="142" customWidth="1"/>
    <col min="13836" max="13836" width="12.28515625" style="142" customWidth="1"/>
    <col min="13837" max="13837" width="21" style="142" customWidth="1"/>
    <col min="13838" max="13838" width="10.7109375" style="142" customWidth="1"/>
    <col min="13839" max="14080" width="9.140625" style="142"/>
    <col min="14081" max="14081" width="2.7109375" style="142" customWidth="1"/>
    <col min="14082" max="14082" width="10.7109375" style="142" customWidth="1"/>
    <col min="14083" max="14083" width="25" style="142" customWidth="1"/>
    <col min="14084" max="14086" width="10.7109375" style="142" customWidth="1"/>
    <col min="14087" max="14087" width="12.5703125" style="142" customWidth="1"/>
    <col min="14088" max="14088" width="8.7109375" style="142" customWidth="1"/>
    <col min="14089" max="14089" width="2.7109375" style="142" customWidth="1"/>
    <col min="14090" max="14090" width="30.7109375" style="142" customWidth="1"/>
    <col min="14091" max="14091" width="10.7109375" style="142" customWidth="1"/>
    <col min="14092" max="14092" width="12.28515625" style="142" customWidth="1"/>
    <col min="14093" max="14093" width="21" style="142" customWidth="1"/>
    <col min="14094" max="14094" width="10.7109375" style="142" customWidth="1"/>
    <col min="14095" max="14336" width="9.140625" style="142"/>
    <col min="14337" max="14337" width="2.7109375" style="142" customWidth="1"/>
    <col min="14338" max="14338" width="10.7109375" style="142" customWidth="1"/>
    <col min="14339" max="14339" width="25" style="142" customWidth="1"/>
    <col min="14340" max="14342" width="10.7109375" style="142" customWidth="1"/>
    <col min="14343" max="14343" width="12.5703125" style="142" customWidth="1"/>
    <col min="14344" max="14344" width="8.7109375" style="142" customWidth="1"/>
    <col min="14345" max="14345" width="2.7109375" style="142" customWidth="1"/>
    <col min="14346" max="14346" width="30.7109375" style="142" customWidth="1"/>
    <col min="14347" max="14347" width="10.7109375" style="142" customWidth="1"/>
    <col min="14348" max="14348" width="12.28515625" style="142" customWidth="1"/>
    <col min="14349" max="14349" width="21" style="142" customWidth="1"/>
    <col min="14350" max="14350" width="10.7109375" style="142" customWidth="1"/>
    <col min="14351" max="14592" width="9.140625" style="142"/>
    <col min="14593" max="14593" width="2.7109375" style="142" customWidth="1"/>
    <col min="14594" max="14594" width="10.7109375" style="142" customWidth="1"/>
    <col min="14595" max="14595" width="25" style="142" customWidth="1"/>
    <col min="14596" max="14598" width="10.7109375" style="142" customWidth="1"/>
    <col min="14599" max="14599" width="12.5703125" style="142" customWidth="1"/>
    <col min="14600" max="14600" width="8.7109375" style="142" customWidth="1"/>
    <col min="14601" max="14601" width="2.7109375" style="142" customWidth="1"/>
    <col min="14602" max="14602" width="30.7109375" style="142" customWidth="1"/>
    <col min="14603" max="14603" width="10.7109375" style="142" customWidth="1"/>
    <col min="14604" max="14604" width="12.28515625" style="142" customWidth="1"/>
    <col min="14605" max="14605" width="21" style="142" customWidth="1"/>
    <col min="14606" max="14606" width="10.7109375" style="142" customWidth="1"/>
    <col min="14607" max="14848" width="9.140625" style="142"/>
    <col min="14849" max="14849" width="2.7109375" style="142" customWidth="1"/>
    <col min="14850" max="14850" width="10.7109375" style="142" customWidth="1"/>
    <col min="14851" max="14851" width="25" style="142" customWidth="1"/>
    <col min="14852" max="14854" width="10.7109375" style="142" customWidth="1"/>
    <col min="14855" max="14855" width="12.5703125" style="142" customWidth="1"/>
    <col min="14856" max="14856" width="8.7109375" style="142" customWidth="1"/>
    <col min="14857" max="14857" width="2.7109375" style="142" customWidth="1"/>
    <col min="14858" max="14858" width="30.7109375" style="142" customWidth="1"/>
    <col min="14859" max="14859" width="10.7109375" style="142" customWidth="1"/>
    <col min="14860" max="14860" width="12.28515625" style="142" customWidth="1"/>
    <col min="14861" max="14861" width="21" style="142" customWidth="1"/>
    <col min="14862" max="14862" width="10.7109375" style="142" customWidth="1"/>
    <col min="14863" max="15104" width="9.140625" style="142"/>
    <col min="15105" max="15105" width="2.7109375" style="142" customWidth="1"/>
    <col min="15106" max="15106" width="10.7109375" style="142" customWidth="1"/>
    <col min="15107" max="15107" width="25" style="142" customWidth="1"/>
    <col min="15108" max="15110" width="10.7109375" style="142" customWidth="1"/>
    <col min="15111" max="15111" width="12.5703125" style="142" customWidth="1"/>
    <col min="15112" max="15112" width="8.7109375" style="142" customWidth="1"/>
    <col min="15113" max="15113" width="2.7109375" style="142" customWidth="1"/>
    <col min="15114" max="15114" width="30.7109375" style="142" customWidth="1"/>
    <col min="15115" max="15115" width="10.7109375" style="142" customWidth="1"/>
    <col min="15116" max="15116" width="12.28515625" style="142" customWidth="1"/>
    <col min="15117" max="15117" width="21" style="142" customWidth="1"/>
    <col min="15118" max="15118" width="10.7109375" style="142" customWidth="1"/>
    <col min="15119" max="15360" width="9.140625" style="142"/>
    <col min="15361" max="15361" width="2.7109375" style="142" customWidth="1"/>
    <col min="15362" max="15362" width="10.7109375" style="142" customWidth="1"/>
    <col min="15363" max="15363" width="25" style="142" customWidth="1"/>
    <col min="15364" max="15366" width="10.7109375" style="142" customWidth="1"/>
    <col min="15367" max="15367" width="12.5703125" style="142" customWidth="1"/>
    <col min="15368" max="15368" width="8.7109375" style="142" customWidth="1"/>
    <col min="15369" max="15369" width="2.7109375" style="142" customWidth="1"/>
    <col min="15370" max="15370" width="30.7109375" style="142" customWidth="1"/>
    <col min="15371" max="15371" width="10.7109375" style="142" customWidth="1"/>
    <col min="15372" max="15372" width="12.28515625" style="142" customWidth="1"/>
    <col min="15373" max="15373" width="21" style="142" customWidth="1"/>
    <col min="15374" max="15374" width="10.7109375" style="142" customWidth="1"/>
    <col min="15375" max="15616" width="9.140625" style="142"/>
    <col min="15617" max="15617" width="2.7109375" style="142" customWidth="1"/>
    <col min="15618" max="15618" width="10.7109375" style="142" customWidth="1"/>
    <col min="15619" max="15619" width="25" style="142" customWidth="1"/>
    <col min="15620" max="15622" width="10.7109375" style="142" customWidth="1"/>
    <col min="15623" max="15623" width="12.5703125" style="142" customWidth="1"/>
    <col min="15624" max="15624" width="8.7109375" style="142" customWidth="1"/>
    <col min="15625" max="15625" width="2.7109375" style="142" customWidth="1"/>
    <col min="15626" max="15626" width="30.7109375" style="142" customWidth="1"/>
    <col min="15627" max="15627" width="10.7109375" style="142" customWidth="1"/>
    <col min="15628" max="15628" width="12.28515625" style="142" customWidth="1"/>
    <col min="15629" max="15629" width="21" style="142" customWidth="1"/>
    <col min="15630" max="15630" width="10.7109375" style="142" customWidth="1"/>
    <col min="15631" max="15872" width="9.140625" style="142"/>
    <col min="15873" max="15873" width="2.7109375" style="142" customWidth="1"/>
    <col min="15874" max="15874" width="10.7109375" style="142" customWidth="1"/>
    <col min="15875" max="15875" width="25" style="142" customWidth="1"/>
    <col min="15876" max="15878" width="10.7109375" style="142" customWidth="1"/>
    <col min="15879" max="15879" width="12.5703125" style="142" customWidth="1"/>
    <col min="15880" max="15880" width="8.7109375" style="142" customWidth="1"/>
    <col min="15881" max="15881" width="2.7109375" style="142" customWidth="1"/>
    <col min="15882" max="15882" width="30.7109375" style="142" customWidth="1"/>
    <col min="15883" max="15883" width="10.7109375" style="142" customWidth="1"/>
    <col min="15884" max="15884" width="12.28515625" style="142" customWidth="1"/>
    <col min="15885" max="15885" width="21" style="142" customWidth="1"/>
    <col min="15886" max="15886" width="10.7109375" style="142" customWidth="1"/>
    <col min="15887" max="16128" width="9.140625" style="142"/>
    <col min="16129" max="16129" width="2.7109375" style="142" customWidth="1"/>
    <col min="16130" max="16130" width="10.7109375" style="142" customWidth="1"/>
    <col min="16131" max="16131" width="25" style="142" customWidth="1"/>
    <col min="16132" max="16134" width="10.7109375" style="142" customWidth="1"/>
    <col min="16135" max="16135" width="12.5703125" style="142" customWidth="1"/>
    <col min="16136" max="16136" width="8.7109375" style="142" customWidth="1"/>
    <col min="16137" max="16137" width="2.7109375" style="142" customWidth="1"/>
    <col min="16138" max="16138" width="30.7109375" style="142" customWidth="1"/>
    <col min="16139" max="16139" width="10.7109375" style="142" customWidth="1"/>
    <col min="16140" max="16140" width="12.28515625" style="142" customWidth="1"/>
    <col min="16141" max="16141" width="21" style="142" customWidth="1"/>
    <col min="16142" max="16142" width="10.7109375" style="142" customWidth="1"/>
    <col min="16143" max="16384" width="9.140625" style="142"/>
  </cols>
  <sheetData>
    <row r="1" spans="1:14" x14ac:dyDescent="0.25">
      <c r="A1" s="138"/>
      <c r="B1" s="139"/>
      <c r="C1" s="139"/>
      <c r="D1" s="139"/>
      <c r="E1" s="139"/>
      <c r="F1" s="139"/>
      <c r="G1" s="140"/>
    </row>
    <row r="2" spans="1:14" x14ac:dyDescent="0.25">
      <c r="A2" s="143" t="s">
        <v>233</v>
      </c>
      <c r="G2" s="144"/>
    </row>
    <row r="3" spans="1:14" x14ac:dyDescent="0.25">
      <c r="A3" s="145"/>
      <c r="G3" s="144"/>
    </row>
    <row r="4" spans="1:14" x14ac:dyDescent="0.25">
      <c r="A4" s="145"/>
      <c r="G4" s="144"/>
    </row>
    <row r="5" spans="1:14" x14ac:dyDescent="0.25">
      <c r="A5" s="145"/>
      <c r="G5" s="144"/>
    </row>
    <row r="6" spans="1:14" x14ac:dyDescent="0.25">
      <c r="A6" s="145"/>
      <c r="G6" s="144"/>
    </row>
    <row r="7" spans="1:14" ht="30.95" customHeight="1" x14ac:dyDescent="0.25">
      <c r="A7" s="145"/>
      <c r="G7" s="144"/>
      <c r="I7" s="444" t="s">
        <v>234</v>
      </c>
      <c r="J7" s="444"/>
      <c r="K7" s="444"/>
      <c r="L7" s="444"/>
      <c r="M7" s="444"/>
      <c r="N7" s="444"/>
    </row>
    <row r="8" spans="1:14" x14ac:dyDescent="0.25">
      <c r="A8" s="145"/>
      <c r="G8" s="144"/>
      <c r="I8" s="109" t="s">
        <v>235</v>
      </c>
    </row>
    <row r="9" spans="1:14" x14ac:dyDescent="0.25">
      <c r="A9" s="145"/>
      <c r="G9" s="144"/>
      <c r="I9" s="125" t="s">
        <v>236</v>
      </c>
      <c r="J9" s="125"/>
      <c r="K9" s="125" t="s">
        <v>224</v>
      </c>
      <c r="L9" s="125"/>
      <c r="M9" s="146"/>
      <c r="N9" s="125"/>
    </row>
    <row r="10" spans="1:14" ht="21" customHeight="1" x14ac:dyDescent="0.25">
      <c r="A10" s="145"/>
      <c r="G10" s="144"/>
      <c r="I10" s="125"/>
      <c r="J10" s="125"/>
      <c r="K10" s="125" t="s">
        <v>225</v>
      </c>
      <c r="L10" s="147" t="s">
        <v>237</v>
      </c>
      <c r="M10" s="148">
        <v>44377</v>
      </c>
      <c r="N10" s="125"/>
    </row>
    <row r="11" spans="1:14" ht="21" customHeight="1" x14ac:dyDescent="0.25">
      <c r="A11" s="149"/>
      <c r="B11" s="150"/>
      <c r="C11" s="150"/>
      <c r="D11" s="150"/>
      <c r="E11" s="150"/>
      <c r="F11" s="150"/>
      <c r="G11" s="151"/>
      <c r="I11" s="152" t="s">
        <v>33</v>
      </c>
      <c r="J11" s="153" t="s">
        <v>226</v>
      </c>
      <c r="K11" s="154"/>
      <c r="L11" s="154"/>
      <c r="M11" s="155"/>
      <c r="N11" s="156"/>
    </row>
    <row r="12" spans="1:14" ht="21" customHeight="1" x14ac:dyDescent="0.25">
      <c r="A12" s="145"/>
      <c r="E12" s="109" t="s">
        <v>263</v>
      </c>
      <c r="G12" s="144"/>
      <c r="I12" s="157"/>
      <c r="J12" s="125" t="s">
        <v>238</v>
      </c>
      <c r="K12" s="158" t="str">
        <f>SKP!H4</f>
        <v>Nama Saya, S.Kom, MIT</v>
      </c>
      <c r="L12" s="125"/>
      <c r="M12" s="146"/>
      <c r="N12" s="159"/>
    </row>
    <row r="13" spans="1:14" ht="21" customHeight="1" x14ac:dyDescent="0.25">
      <c r="A13" s="145"/>
      <c r="E13" s="409" t="s">
        <v>75</v>
      </c>
      <c r="F13" s="409"/>
      <c r="G13" s="445"/>
      <c r="I13" s="157"/>
      <c r="J13" s="125" t="s">
        <v>239</v>
      </c>
      <c r="K13" s="199" t="str">
        <f>SKP!H5</f>
        <v>19811113 201001 2 xxx</v>
      </c>
      <c r="L13" s="125"/>
      <c r="M13" s="146"/>
      <c r="N13" s="159"/>
    </row>
    <row r="14" spans="1:14" ht="21" customHeight="1" x14ac:dyDescent="0.25">
      <c r="A14" s="145"/>
      <c r="G14" s="144"/>
      <c r="I14" s="157"/>
      <c r="J14" s="125" t="s">
        <v>240</v>
      </c>
      <c r="K14" s="199" t="str">
        <f>SKP!H6</f>
        <v>Penata (III/c)</v>
      </c>
      <c r="L14" s="125"/>
      <c r="M14" s="146"/>
      <c r="N14" s="159"/>
    </row>
    <row r="15" spans="1:14" ht="27" customHeight="1" x14ac:dyDescent="0.25">
      <c r="A15" s="145"/>
      <c r="G15" s="144"/>
      <c r="I15" s="157"/>
      <c r="J15" s="125" t="s">
        <v>241</v>
      </c>
      <c r="K15" s="429" t="str">
        <f>SKP!H7</f>
        <v>Kepala Sub Bidang xxx</v>
      </c>
      <c r="L15" s="430"/>
      <c r="M15" s="430"/>
      <c r="N15" s="431"/>
    </row>
    <row r="16" spans="1:14" ht="21" customHeight="1" x14ac:dyDescent="0.25">
      <c r="A16" s="145"/>
      <c r="E16" s="410" t="str">
        <f>K18</f>
        <v>Bapak YYY, SH</v>
      </c>
      <c r="F16" s="410"/>
      <c r="G16" s="435"/>
      <c r="I16" s="161"/>
      <c r="J16" s="162" t="s">
        <v>242</v>
      </c>
      <c r="K16" s="163" t="str">
        <f>SKP!H8</f>
        <v>Badan Kepegawaian Daerah Provinsi NTT</v>
      </c>
      <c r="L16" s="162"/>
      <c r="M16" s="164"/>
      <c r="N16" s="165"/>
    </row>
    <row r="17" spans="1:14" ht="21" customHeight="1" x14ac:dyDescent="0.25">
      <c r="A17" s="145"/>
      <c r="E17" s="428" t="str">
        <f>K19</f>
        <v>19720806 200012 1 xxx</v>
      </c>
      <c r="F17" s="428"/>
      <c r="G17" s="446"/>
      <c r="I17" s="152" t="s">
        <v>34</v>
      </c>
      <c r="J17" s="153" t="s">
        <v>75</v>
      </c>
      <c r="K17" s="154"/>
      <c r="L17" s="154"/>
      <c r="M17" s="155"/>
      <c r="N17" s="156"/>
    </row>
    <row r="18" spans="1:14" ht="21" customHeight="1" x14ac:dyDescent="0.25">
      <c r="A18" s="145" t="s">
        <v>264</v>
      </c>
      <c r="G18" s="144"/>
      <c r="I18" s="157"/>
      <c r="J18" s="125" t="s">
        <v>238</v>
      </c>
      <c r="K18" s="158" t="str">
        <f>SKP!C4</f>
        <v>Bapak YYY, SH</v>
      </c>
      <c r="L18" s="125"/>
      <c r="M18" s="146"/>
      <c r="N18" s="159"/>
    </row>
    <row r="19" spans="1:14" ht="21" customHeight="1" x14ac:dyDescent="0.25">
      <c r="A19" s="427" t="s">
        <v>115</v>
      </c>
      <c r="B19" s="428"/>
      <c r="C19" s="428"/>
      <c r="G19" s="144"/>
      <c r="I19" s="157"/>
      <c r="J19" s="125" t="s">
        <v>239</v>
      </c>
      <c r="K19" s="160" t="str">
        <f>SKP!C5</f>
        <v>19720806 200012 1 xxx</v>
      </c>
      <c r="L19" s="125"/>
      <c r="M19" s="146"/>
      <c r="N19" s="159"/>
    </row>
    <row r="20" spans="1:14" ht="21" customHeight="1" x14ac:dyDescent="0.25">
      <c r="A20" s="427" t="s">
        <v>226</v>
      </c>
      <c r="B20" s="428"/>
      <c r="C20" s="428"/>
      <c r="G20" s="144"/>
      <c r="I20" s="157"/>
      <c r="J20" s="125" t="s">
        <v>240</v>
      </c>
      <c r="K20" s="160" t="str">
        <f>SKP!C6</f>
        <v>Pembina Tingkat I (IV/b)</v>
      </c>
      <c r="L20" s="125"/>
      <c r="M20" s="146"/>
      <c r="N20" s="159"/>
    </row>
    <row r="21" spans="1:14" ht="27.75" customHeight="1" x14ac:dyDescent="0.25">
      <c r="A21" s="145"/>
      <c r="G21" s="144"/>
      <c r="I21" s="157"/>
      <c r="J21" s="125" t="s">
        <v>241</v>
      </c>
      <c r="K21" s="429" t="str">
        <f>SKP!C7</f>
        <v>Kepala Bidang xxx</v>
      </c>
      <c r="L21" s="430"/>
      <c r="M21" s="430"/>
      <c r="N21" s="431"/>
    </row>
    <row r="22" spans="1:14" ht="21" customHeight="1" x14ac:dyDescent="0.25">
      <c r="A22" s="145"/>
      <c r="G22" s="144"/>
      <c r="I22" s="161"/>
      <c r="J22" s="162" t="s">
        <v>242</v>
      </c>
      <c r="K22" s="160" t="str">
        <f>SKP!C8</f>
        <v>Badan Kepegawaian Daerah Provinsi NTT</v>
      </c>
      <c r="L22" s="162"/>
      <c r="M22" s="164"/>
      <c r="N22" s="165"/>
    </row>
    <row r="23" spans="1:14" ht="21" customHeight="1" x14ac:dyDescent="0.25">
      <c r="A23" s="432" t="str">
        <f>K12</f>
        <v>Nama Saya, S.Kom, MIT</v>
      </c>
      <c r="B23" s="410"/>
      <c r="C23" s="410"/>
      <c r="G23" s="144"/>
      <c r="I23" s="152" t="s">
        <v>243</v>
      </c>
      <c r="J23" s="153" t="s">
        <v>227</v>
      </c>
      <c r="K23" s="166"/>
      <c r="L23" s="166"/>
      <c r="M23" s="167"/>
      <c r="N23" s="168"/>
    </row>
    <row r="24" spans="1:14" ht="21" customHeight="1" x14ac:dyDescent="0.25">
      <c r="A24" s="427" t="str">
        <f>K13</f>
        <v>19811113 201001 2 xxx</v>
      </c>
      <c r="B24" s="428"/>
      <c r="C24" s="428"/>
      <c r="E24" s="109" t="s">
        <v>265</v>
      </c>
      <c r="G24" s="144"/>
      <c r="I24" s="157"/>
      <c r="J24" s="125" t="s">
        <v>238</v>
      </c>
      <c r="K24" s="169" t="s">
        <v>336</v>
      </c>
      <c r="L24" s="170"/>
      <c r="M24" s="166"/>
      <c r="N24" s="171"/>
    </row>
    <row r="25" spans="1:14" ht="21" customHeight="1" x14ac:dyDescent="0.25">
      <c r="A25" s="145"/>
      <c r="E25" s="109" t="s">
        <v>244</v>
      </c>
      <c r="G25" s="144"/>
      <c r="I25" s="157"/>
      <c r="J25" s="125" t="s">
        <v>239</v>
      </c>
      <c r="K25" s="433" t="s">
        <v>337</v>
      </c>
      <c r="L25" s="434"/>
      <c r="M25" s="172"/>
      <c r="N25" s="173"/>
    </row>
    <row r="26" spans="1:14" ht="21" customHeight="1" x14ac:dyDescent="0.25">
      <c r="A26" s="145"/>
      <c r="G26" s="144"/>
      <c r="I26" s="157"/>
      <c r="J26" s="125" t="s">
        <v>240</v>
      </c>
      <c r="K26" s="145" t="s">
        <v>245</v>
      </c>
      <c r="L26" s="110"/>
      <c r="M26" s="174"/>
      <c r="N26" s="175"/>
    </row>
    <row r="27" spans="1:14" ht="29.25" customHeight="1" x14ac:dyDescent="0.25">
      <c r="A27" s="145"/>
      <c r="E27" s="410" t="str">
        <f>K24</f>
        <v>Ibu AAA, S.Kom, MIT</v>
      </c>
      <c r="F27" s="410"/>
      <c r="G27" s="435"/>
      <c r="I27" s="157"/>
      <c r="J27" s="125" t="s">
        <v>241</v>
      </c>
      <c r="K27" s="436" t="s">
        <v>216</v>
      </c>
      <c r="L27" s="437"/>
      <c r="M27" s="174"/>
      <c r="N27" s="175"/>
    </row>
    <row r="28" spans="1:14" ht="21" customHeight="1" x14ac:dyDescent="0.25">
      <c r="A28" s="149"/>
      <c r="B28" s="150"/>
      <c r="C28" s="150"/>
      <c r="D28" s="150"/>
      <c r="E28" s="438" t="str">
        <f>K25</f>
        <v>19710707 199703 2 xxx</v>
      </c>
      <c r="F28" s="438"/>
      <c r="G28" s="439"/>
      <c r="I28" s="161"/>
      <c r="J28" s="162" t="s">
        <v>242</v>
      </c>
      <c r="K28" s="149" t="s">
        <v>338</v>
      </c>
      <c r="L28" s="150"/>
      <c r="M28" s="150"/>
      <c r="N28" s="176"/>
    </row>
    <row r="30" spans="1:14" ht="21" customHeight="1" x14ac:dyDescent="0.25">
      <c r="A30" s="424" t="s">
        <v>246</v>
      </c>
      <c r="B30" s="424"/>
      <c r="C30" s="424"/>
      <c r="D30" s="424"/>
      <c r="E30" s="424"/>
      <c r="F30" s="424"/>
      <c r="G30" s="424"/>
      <c r="I30" s="424" t="s">
        <v>246</v>
      </c>
      <c r="J30" s="424"/>
      <c r="K30" s="424"/>
      <c r="L30" s="424"/>
      <c r="M30" s="424"/>
      <c r="N30" s="424"/>
    </row>
    <row r="31" spans="1:14" ht="21" customHeight="1" x14ac:dyDescent="0.25">
      <c r="A31" s="177"/>
      <c r="B31" s="177"/>
      <c r="C31" s="177"/>
      <c r="D31" s="177"/>
      <c r="E31" s="177"/>
      <c r="F31" s="177"/>
      <c r="G31" s="177"/>
      <c r="I31" s="177"/>
      <c r="J31" s="177"/>
      <c r="K31" s="177"/>
      <c r="L31" s="177"/>
      <c r="M31" s="177"/>
      <c r="N31" s="177"/>
    </row>
    <row r="35" spans="1:14" ht="21" customHeight="1" x14ac:dyDescent="0.25">
      <c r="A35" s="178" t="s">
        <v>247</v>
      </c>
      <c r="B35" s="179" t="s">
        <v>60</v>
      </c>
      <c r="C35" s="180"/>
      <c r="D35" s="180"/>
      <c r="E35" s="181"/>
      <c r="F35" s="440" t="s">
        <v>149</v>
      </c>
      <c r="G35" s="441"/>
      <c r="I35" s="178" t="s">
        <v>248</v>
      </c>
      <c r="J35" s="180" t="s">
        <v>249</v>
      </c>
      <c r="K35" s="180"/>
      <c r="L35" s="180"/>
      <c r="M35" s="182"/>
      <c r="N35" s="181"/>
    </row>
    <row r="36" spans="1:14" ht="21" customHeight="1" x14ac:dyDescent="0.25">
      <c r="A36" s="145"/>
      <c r="B36" s="183" t="s">
        <v>77</v>
      </c>
      <c r="C36" s="156"/>
      <c r="D36" s="184">
        <f>PENGUKURAN!R35</f>
        <v>93</v>
      </c>
      <c r="E36" s="118" t="s">
        <v>250</v>
      </c>
      <c r="F36" s="442">
        <f>D36*0.6</f>
        <v>55.8</v>
      </c>
      <c r="G36" s="443"/>
      <c r="I36" s="145"/>
      <c r="J36" s="185" t="s">
        <v>251</v>
      </c>
      <c r="N36" s="144"/>
    </row>
    <row r="37" spans="1:14" ht="21" customHeight="1" x14ac:dyDescent="0.25">
      <c r="A37" s="145"/>
      <c r="B37" s="425" t="s">
        <v>252</v>
      </c>
      <c r="C37" s="156" t="s">
        <v>217</v>
      </c>
      <c r="D37" s="122">
        <v>90</v>
      </c>
      <c r="E37" s="118" t="str">
        <f>IF(D37&lt;=50,"(Buruk)",IF(D37&lt;=60,"(Sedang)",IF(D37&lt;=75,"(Cukup)",IF(D37&lt;=90,"(Baik)","(Sangat Baik)"))))</f>
        <v>(Baik)</v>
      </c>
      <c r="G37" s="144"/>
      <c r="I37" s="145"/>
      <c r="N37" s="144"/>
    </row>
    <row r="38" spans="1:14" ht="21" customHeight="1" x14ac:dyDescent="0.25">
      <c r="A38" s="145"/>
      <c r="B38" s="426"/>
      <c r="C38" s="156" t="s">
        <v>218</v>
      </c>
      <c r="D38" s="122">
        <v>90</v>
      </c>
      <c r="E38" s="118" t="str">
        <f t="shared" ref="E38:E44" si="0">IF(D38&lt;=50,"(Buruk)",IF(D38&lt;=60,"(Sedang)",IF(D38&lt;=75,"(Cukup)",IF(D38&lt;=90,"(Baik)","(Sangat Baik)"))))</f>
        <v>(Baik)</v>
      </c>
      <c r="G38" s="144"/>
      <c r="I38" s="145"/>
      <c r="N38" s="144"/>
    </row>
    <row r="39" spans="1:14" ht="21" customHeight="1" x14ac:dyDescent="0.25">
      <c r="A39" s="145"/>
      <c r="B39" s="426"/>
      <c r="C39" s="156" t="s">
        <v>219</v>
      </c>
      <c r="D39" s="122">
        <v>90</v>
      </c>
      <c r="E39" s="118" t="str">
        <f t="shared" si="0"/>
        <v>(Baik)</v>
      </c>
      <c r="G39" s="144"/>
      <c r="I39" s="145"/>
      <c r="N39" s="144"/>
    </row>
    <row r="40" spans="1:14" ht="21" customHeight="1" x14ac:dyDescent="0.25">
      <c r="A40" s="145"/>
      <c r="B40" s="426"/>
      <c r="C40" s="156" t="s">
        <v>220</v>
      </c>
      <c r="D40" s="122">
        <v>90</v>
      </c>
      <c r="E40" s="118" t="str">
        <f t="shared" si="0"/>
        <v>(Baik)</v>
      </c>
      <c r="G40" s="144"/>
      <c r="I40" s="145"/>
      <c r="N40" s="144"/>
    </row>
    <row r="41" spans="1:14" ht="21" customHeight="1" x14ac:dyDescent="0.25">
      <c r="A41" s="145"/>
      <c r="B41" s="426"/>
      <c r="C41" s="156" t="s">
        <v>221</v>
      </c>
      <c r="D41" s="122">
        <v>90</v>
      </c>
      <c r="E41" s="118" t="str">
        <f t="shared" si="0"/>
        <v>(Baik)</v>
      </c>
      <c r="G41" s="144"/>
      <c r="I41" s="145"/>
      <c r="N41" s="144"/>
    </row>
    <row r="42" spans="1:14" ht="21" customHeight="1" x14ac:dyDescent="0.25">
      <c r="A42" s="145"/>
      <c r="B42" s="426"/>
      <c r="C42" s="156" t="s">
        <v>222</v>
      </c>
      <c r="D42" s="122">
        <v>90</v>
      </c>
      <c r="E42" s="118" t="str">
        <f>IF(D42&lt;=50,"(Buruk)",IF(D42&lt;=60,"(Sedang)",IF(D42&lt;=75,"(Cukup)",IF(D42&lt;=90,"(Baik)","(Sangat Baik)"))))</f>
        <v>(Baik)</v>
      </c>
      <c r="G42" s="144"/>
      <c r="I42" s="145"/>
      <c r="N42" s="144"/>
    </row>
    <row r="43" spans="1:14" ht="21" customHeight="1" x14ac:dyDescent="0.25">
      <c r="A43" s="145"/>
      <c r="B43" s="426"/>
      <c r="C43" s="156" t="s">
        <v>149</v>
      </c>
      <c r="D43" s="122">
        <f>IF(D42 = "",SUM(D37:D42),SUM(D37:D42))</f>
        <v>540</v>
      </c>
      <c r="E43" s="122"/>
      <c r="G43" s="186"/>
      <c r="I43" s="145"/>
      <c r="N43" s="144"/>
    </row>
    <row r="44" spans="1:14" ht="21" customHeight="1" x14ac:dyDescent="0.25">
      <c r="A44" s="145"/>
      <c r="B44" s="426"/>
      <c r="C44" s="156" t="s">
        <v>253</v>
      </c>
      <c r="D44" s="122">
        <f>IF(D42 = "",D43/6,D43/6)</f>
        <v>90</v>
      </c>
      <c r="E44" s="118" t="str">
        <f t="shared" si="0"/>
        <v>(Baik)</v>
      </c>
      <c r="G44" s="144"/>
      <c r="I44" s="145"/>
      <c r="L44" s="187" t="s">
        <v>254</v>
      </c>
      <c r="N44" s="144"/>
    </row>
    <row r="45" spans="1:14" ht="21" customHeight="1" x14ac:dyDescent="0.25">
      <c r="A45" s="188"/>
      <c r="B45" s="188"/>
      <c r="C45" s="183" t="s">
        <v>255</v>
      </c>
      <c r="D45" s="189">
        <f>D44</f>
        <v>90</v>
      </c>
      <c r="E45" s="190" t="s">
        <v>256</v>
      </c>
      <c r="F45" s="418">
        <f>D44*0.4</f>
        <v>36</v>
      </c>
      <c r="G45" s="419"/>
      <c r="I45" s="145"/>
      <c r="L45" s="187"/>
      <c r="N45" s="144"/>
    </row>
    <row r="46" spans="1:14" ht="21" customHeight="1" x14ac:dyDescent="0.25">
      <c r="A46" s="145"/>
      <c r="D46" s="125"/>
      <c r="E46" s="159"/>
      <c r="F46" s="125"/>
      <c r="G46" s="144"/>
      <c r="I46" s="145"/>
      <c r="N46" s="144"/>
    </row>
    <row r="47" spans="1:14" ht="21" customHeight="1" x14ac:dyDescent="0.25">
      <c r="A47" s="143" t="s">
        <v>223</v>
      </c>
      <c r="D47" s="125"/>
      <c r="E47" s="159"/>
      <c r="F47" s="420">
        <f>F36+F45</f>
        <v>91.8</v>
      </c>
      <c r="G47" s="421"/>
      <c r="I47" s="149"/>
      <c r="J47" s="150"/>
      <c r="K47" s="150"/>
      <c r="L47" s="150"/>
      <c r="M47" s="191"/>
      <c r="N47" s="151"/>
    </row>
    <row r="48" spans="1:14" ht="21" customHeight="1" x14ac:dyDescent="0.25">
      <c r="A48" s="149"/>
      <c r="B48" s="150"/>
      <c r="C48" s="150"/>
      <c r="D48" s="162"/>
      <c r="E48" s="165"/>
      <c r="F48" s="422" t="str">
        <f>IF(F47&lt;=50,"(Buruk)",IF(F47&lt;=60,"(Sedang)",IF(F47&lt;=75,"(Cukup)",IF(F47&lt;=90,"(Baik)","(Sangat Baik)"))))</f>
        <v>(Sangat Baik)</v>
      </c>
      <c r="G48" s="423"/>
      <c r="I48" s="192" t="s">
        <v>257</v>
      </c>
      <c r="J48" s="185" t="s">
        <v>258</v>
      </c>
      <c r="N48" s="144"/>
    </row>
    <row r="49" spans="1:15" ht="21" customHeight="1" x14ac:dyDescent="0.25">
      <c r="A49" s="193" t="s">
        <v>259</v>
      </c>
      <c r="B49" s="194" t="s">
        <v>260</v>
      </c>
      <c r="C49" s="139"/>
      <c r="D49" s="139"/>
      <c r="E49" s="139"/>
      <c r="F49" s="139"/>
      <c r="G49" s="140"/>
      <c r="I49" s="143"/>
      <c r="J49" s="185" t="s">
        <v>261</v>
      </c>
      <c r="N49" s="144"/>
    </row>
    <row r="50" spans="1:15" ht="21" customHeight="1" x14ac:dyDescent="0.25">
      <c r="A50" s="145"/>
      <c r="B50" s="195" t="s">
        <v>262</v>
      </c>
      <c r="G50" s="144"/>
      <c r="I50" s="145"/>
      <c r="N50" s="144"/>
    </row>
    <row r="51" spans="1:15" ht="21" customHeight="1" x14ac:dyDescent="0.25">
      <c r="A51" s="145"/>
      <c r="G51" s="144"/>
      <c r="I51" s="145"/>
      <c r="N51" s="144"/>
    </row>
    <row r="52" spans="1:15" ht="21" customHeight="1" x14ac:dyDescent="0.25">
      <c r="A52" s="145"/>
      <c r="G52" s="144"/>
      <c r="I52" s="145"/>
      <c r="N52" s="144"/>
    </row>
    <row r="53" spans="1:15" ht="21" customHeight="1" x14ac:dyDescent="0.25">
      <c r="A53" s="145"/>
      <c r="G53" s="144"/>
      <c r="I53" s="145"/>
      <c r="N53" s="144"/>
    </row>
    <row r="54" spans="1:15" ht="21" customHeight="1" x14ac:dyDescent="0.25">
      <c r="A54" s="145"/>
      <c r="G54" s="144"/>
      <c r="I54" s="145"/>
      <c r="N54" s="144"/>
    </row>
    <row r="55" spans="1:15" ht="21" customHeight="1" x14ac:dyDescent="0.25">
      <c r="A55" s="145"/>
      <c r="G55" s="144"/>
      <c r="I55" s="145"/>
      <c r="N55" s="144"/>
    </row>
    <row r="56" spans="1:15" ht="21" customHeight="1" x14ac:dyDescent="0.25">
      <c r="A56" s="145"/>
      <c r="G56" s="144"/>
      <c r="I56" s="145"/>
      <c r="N56" s="144"/>
    </row>
    <row r="57" spans="1:15" ht="21" customHeight="1" x14ac:dyDescent="0.25">
      <c r="A57" s="145"/>
      <c r="G57" s="144"/>
      <c r="I57" s="145"/>
      <c r="N57" s="144"/>
    </row>
    <row r="58" spans="1:15" ht="21" customHeight="1" x14ac:dyDescent="0.25">
      <c r="A58" s="145"/>
      <c r="E58" s="187" t="s">
        <v>254</v>
      </c>
      <c r="G58" s="144"/>
      <c r="I58" s="145"/>
      <c r="L58" s="187" t="s">
        <v>254</v>
      </c>
      <c r="N58" s="144"/>
    </row>
    <row r="59" spans="1:15" ht="21" customHeight="1" x14ac:dyDescent="0.25">
      <c r="A59" s="145"/>
      <c r="G59" s="144"/>
      <c r="H59" s="196"/>
      <c r="I59" s="145"/>
      <c r="N59" s="144"/>
    </row>
    <row r="60" spans="1:15" ht="21" customHeight="1" x14ac:dyDescent="0.25">
      <c r="A60" s="139"/>
      <c r="B60" s="139"/>
      <c r="C60" s="139"/>
      <c r="D60" s="139"/>
      <c r="E60" s="139"/>
      <c r="F60" s="139"/>
      <c r="G60" s="139"/>
      <c r="I60" s="139"/>
      <c r="J60" s="139"/>
      <c r="K60" s="139"/>
      <c r="L60" s="139"/>
      <c r="M60" s="197"/>
      <c r="N60" s="139"/>
    </row>
    <row r="61" spans="1:15" ht="21" customHeight="1" x14ac:dyDescent="0.25">
      <c r="A61" s="424" t="s">
        <v>246</v>
      </c>
      <c r="B61" s="424"/>
      <c r="C61" s="424"/>
      <c r="D61" s="424"/>
      <c r="E61" s="424"/>
      <c r="F61" s="424"/>
      <c r="G61" s="424"/>
      <c r="I61" s="424" t="s">
        <v>246</v>
      </c>
      <c r="J61" s="424"/>
      <c r="K61" s="424"/>
      <c r="L61" s="424"/>
      <c r="M61" s="424"/>
      <c r="N61" s="424"/>
      <c r="O61" s="198"/>
    </row>
  </sheetData>
  <mergeCells count="24">
    <mergeCell ref="A19:C19"/>
    <mergeCell ref="I7:N7"/>
    <mergeCell ref="E13:G13"/>
    <mergeCell ref="K15:N15"/>
    <mergeCell ref="E16:G16"/>
    <mergeCell ref="E17:G17"/>
    <mergeCell ref="B37:B44"/>
    <mergeCell ref="A20:C20"/>
    <mergeCell ref="K21:N21"/>
    <mergeCell ref="A23:C23"/>
    <mergeCell ref="A24:C24"/>
    <mergeCell ref="K25:L25"/>
    <mergeCell ref="E27:G27"/>
    <mergeCell ref="K27:L27"/>
    <mergeCell ref="E28:G28"/>
    <mergeCell ref="A30:G30"/>
    <mergeCell ref="I30:N30"/>
    <mergeCell ref="F35:G35"/>
    <mergeCell ref="F36:G36"/>
    <mergeCell ref="F45:G45"/>
    <mergeCell ref="F47:G47"/>
    <mergeCell ref="F48:G48"/>
    <mergeCell ref="A61:G61"/>
    <mergeCell ref="I61:N61"/>
  </mergeCells>
  <printOptions horizontalCentered="1"/>
  <pageMargins left="0.45" right="0.45" top="0.5" bottom="0.5" header="0.3" footer="0.3"/>
  <pageSetup paperSize="5" scale="73" orientation="landscape" horizontalDpi="4294967293" r:id="rId1"/>
  <rowBreaks count="1" manualBreakCount="1">
    <brk id="32" max="1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C32" sqref="C32"/>
    </sheetView>
  </sheetViews>
  <sheetFormatPr defaultColWidth="9.140625" defaultRowHeight="15.75" x14ac:dyDescent="0.25"/>
  <cols>
    <col min="1" max="1" width="5.42578125" style="202" customWidth="1"/>
    <col min="2" max="2" width="22.42578125" style="209" customWidth="1"/>
    <col min="3" max="3" width="38.140625" style="209" customWidth="1"/>
    <col min="4" max="4" width="22.7109375" style="209" customWidth="1"/>
    <col min="5" max="5" width="38.7109375" style="209" customWidth="1"/>
    <col min="6" max="16384" width="9.140625" style="1"/>
  </cols>
  <sheetData>
    <row r="1" spans="1:9" x14ac:dyDescent="0.25">
      <c r="B1" s="447" t="s">
        <v>74</v>
      </c>
      <c r="C1" s="447"/>
      <c r="D1" s="447"/>
      <c r="E1" s="447"/>
    </row>
    <row r="3" spans="1:9" x14ac:dyDescent="0.25">
      <c r="B3" s="448" t="s">
        <v>75</v>
      </c>
      <c r="C3" s="448"/>
      <c r="D3" s="448" t="s">
        <v>76</v>
      </c>
      <c r="E3" s="448"/>
      <c r="I3" s="2">
        <f>D13</f>
        <v>91.8</v>
      </c>
    </row>
    <row r="4" spans="1:9" s="81" customFormat="1" x14ac:dyDescent="0.25">
      <c r="A4" s="202"/>
      <c r="B4" s="208" t="s">
        <v>2</v>
      </c>
      <c r="C4" s="208" t="str">
        <f>SKP!C4</f>
        <v>Bapak YYY, SH</v>
      </c>
      <c r="D4" s="208" t="s">
        <v>2</v>
      </c>
      <c r="E4" s="208" t="str">
        <f>SKP!H4</f>
        <v>Nama Saya, S.Kom, MIT</v>
      </c>
    </row>
    <row r="5" spans="1:9" s="81" customFormat="1" x14ac:dyDescent="0.25">
      <c r="A5" s="202"/>
      <c r="B5" s="208" t="s">
        <v>3</v>
      </c>
      <c r="C5" s="208" t="str">
        <f>SKP!C5</f>
        <v>19720806 200012 1 xxx</v>
      </c>
      <c r="D5" s="208" t="s">
        <v>3</v>
      </c>
      <c r="E5" s="208" t="str">
        <f>SKP!H5</f>
        <v>19811113 201001 2 xxx</v>
      </c>
    </row>
    <row r="6" spans="1:9" s="81" customFormat="1" x14ac:dyDescent="0.25">
      <c r="A6" s="202"/>
      <c r="B6" s="208" t="s">
        <v>4</v>
      </c>
      <c r="C6" s="208" t="str">
        <f>SKP!C6</f>
        <v>Pembina Tingkat I (IV/b)</v>
      </c>
      <c r="D6" s="208" t="s">
        <v>4</v>
      </c>
      <c r="E6" s="208" t="str">
        <f>SKP!H6</f>
        <v>Penata (III/c)</v>
      </c>
    </row>
    <row r="7" spans="1:9" s="81" customFormat="1" ht="31.5" x14ac:dyDescent="0.25">
      <c r="A7" s="202"/>
      <c r="B7" s="208" t="s">
        <v>5</v>
      </c>
      <c r="C7" s="208" t="str">
        <f>SKP!C7</f>
        <v>Kepala Bidang xxx</v>
      </c>
      <c r="D7" s="208" t="s">
        <v>5</v>
      </c>
      <c r="E7" s="208" t="str">
        <f>SKP!H7</f>
        <v>Kepala Sub Bidang xxx</v>
      </c>
    </row>
    <row r="8" spans="1:9" s="81" customFormat="1" ht="31.5" x14ac:dyDescent="0.25">
      <c r="A8" s="202"/>
      <c r="B8" s="208" t="s">
        <v>6</v>
      </c>
      <c r="C8" s="208" t="str">
        <f>SKP!C8</f>
        <v>Badan Kepegawaian Daerah Provinsi NTT</v>
      </c>
      <c r="D8" s="208" t="s">
        <v>6</v>
      </c>
      <c r="E8" s="208" t="str">
        <f>SKP!H8</f>
        <v>Badan Kepegawaian Daerah Provinsi NTT</v>
      </c>
    </row>
    <row r="9" spans="1:9" s="81" customFormat="1" x14ac:dyDescent="0.25">
      <c r="A9" s="202"/>
      <c r="B9" s="208" t="s">
        <v>58</v>
      </c>
      <c r="C9" s="449" t="s">
        <v>150</v>
      </c>
      <c r="D9" s="449"/>
      <c r="E9" s="449"/>
    </row>
    <row r="10" spans="1:9" x14ac:dyDescent="0.25">
      <c r="B10" s="448" t="s">
        <v>60</v>
      </c>
      <c r="C10" s="448"/>
      <c r="D10" s="448" t="s">
        <v>49</v>
      </c>
      <c r="E10" s="448"/>
    </row>
    <row r="11" spans="1:9" x14ac:dyDescent="0.25">
      <c r="B11" s="449" t="s">
        <v>77</v>
      </c>
      <c r="C11" s="449"/>
      <c r="D11" s="450">
        <f>PENILAIAN!D36</f>
        <v>93</v>
      </c>
      <c r="E11" s="451"/>
    </row>
    <row r="12" spans="1:9" x14ac:dyDescent="0.25">
      <c r="B12" s="449" t="s">
        <v>62</v>
      </c>
      <c r="C12" s="449"/>
      <c r="D12" s="450">
        <f>PENILAIAN!D45</f>
        <v>90</v>
      </c>
      <c r="E12" s="451"/>
    </row>
    <row r="13" spans="1:9" x14ac:dyDescent="0.25">
      <c r="B13" s="448" t="s">
        <v>78</v>
      </c>
      <c r="C13" s="448"/>
      <c r="D13" s="452">
        <f>D11*(0.6)+D12*(0.4)</f>
        <v>91.8</v>
      </c>
      <c r="E13" s="453"/>
    </row>
    <row r="17" spans="2:5" x14ac:dyDescent="0.25">
      <c r="B17" s="454" t="s">
        <v>79</v>
      </c>
      <c r="C17" s="454"/>
      <c r="D17" s="454" t="s">
        <v>80</v>
      </c>
      <c r="E17" s="454"/>
    </row>
    <row r="18" spans="2:5" x14ac:dyDescent="0.25">
      <c r="D18" s="454" t="s">
        <v>296</v>
      </c>
      <c r="E18" s="454"/>
    </row>
    <row r="20" spans="2:5" x14ac:dyDescent="0.25">
      <c r="D20" s="454"/>
      <c r="E20" s="454"/>
    </row>
    <row r="21" spans="2:5" x14ac:dyDescent="0.25">
      <c r="B21" s="455" t="str">
        <f>C4</f>
        <v>Bapak YYY, SH</v>
      </c>
      <c r="C21" s="455"/>
      <c r="D21" s="455" t="str">
        <f>E4</f>
        <v>Nama Saya, S.Kom, MIT</v>
      </c>
      <c r="E21" s="455"/>
    </row>
    <row r="22" spans="2:5" x14ac:dyDescent="0.25">
      <c r="B22" s="454" t="str">
        <f>"NIP."&amp;C5</f>
        <v>NIP.19720806 200012 1 xxx</v>
      </c>
      <c r="C22" s="454"/>
      <c r="D22" s="454" t="str">
        <f>"NIP."&amp;E5</f>
        <v>NIP.19811113 201001 2 xxx</v>
      </c>
      <c r="E22" s="454"/>
    </row>
  </sheetData>
  <mergeCells count="20">
    <mergeCell ref="B22:C22"/>
    <mergeCell ref="D22:E22"/>
    <mergeCell ref="D18:E18"/>
    <mergeCell ref="B17:C17"/>
    <mergeCell ref="D17:E17"/>
    <mergeCell ref="D20:E20"/>
    <mergeCell ref="B21:C21"/>
    <mergeCell ref="D21:E21"/>
    <mergeCell ref="B11:C11"/>
    <mergeCell ref="D11:E11"/>
    <mergeCell ref="B12:C12"/>
    <mergeCell ref="D12:E12"/>
    <mergeCell ref="B13:C13"/>
    <mergeCell ref="D13:E13"/>
    <mergeCell ref="B1:E1"/>
    <mergeCell ref="B3:C3"/>
    <mergeCell ref="D3:E3"/>
    <mergeCell ref="C9:E9"/>
    <mergeCell ref="B10:C10"/>
    <mergeCell ref="D10:E10"/>
  </mergeCells>
  <pageMargins left="0.7" right="0.7" top="0.75" bottom="0.75" header="0.3" footer="0.3"/>
  <pageSetup paperSize="9" orientation="landscape" horizontalDpi="4294967293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opLeftCell="A13" zoomScale="82" zoomScaleNormal="82" workbookViewId="0">
      <selection activeCell="J8" sqref="J8"/>
    </sheetView>
  </sheetViews>
  <sheetFormatPr defaultColWidth="9.140625" defaultRowHeight="15.75" x14ac:dyDescent="0.25"/>
  <cols>
    <col min="1" max="1" width="6.28515625" style="207" customWidth="1"/>
    <col min="2" max="2" width="47.85546875" style="207" customWidth="1"/>
    <col min="3" max="3" width="35.5703125" style="207" customWidth="1"/>
    <col min="4" max="4" width="5.85546875" style="207" customWidth="1"/>
    <col min="5" max="5" width="12.42578125" style="207" customWidth="1"/>
    <col min="6" max="6" width="9.140625" style="207"/>
    <col min="7" max="7" width="21.42578125" style="207" customWidth="1"/>
    <col min="8" max="8" width="8.42578125" style="207" bestFit="1" customWidth="1"/>
    <col min="9" max="13" width="9.140625" style="1"/>
    <col min="14" max="14" width="9.140625" style="2"/>
    <col min="15" max="16384" width="9.140625" style="1"/>
  </cols>
  <sheetData>
    <row r="1" spans="1:14" x14ac:dyDescent="0.25">
      <c r="A1" s="456" t="s">
        <v>30</v>
      </c>
      <c r="B1" s="456"/>
      <c r="C1" s="456"/>
      <c r="D1" s="456"/>
      <c r="E1" s="456"/>
      <c r="F1" s="456"/>
      <c r="G1" s="456"/>
      <c r="H1" s="456"/>
    </row>
    <row r="3" spans="1:14" x14ac:dyDescent="0.25">
      <c r="D3" s="460" t="s">
        <v>28</v>
      </c>
      <c r="E3" s="460"/>
      <c r="F3" s="460"/>
      <c r="G3" s="460"/>
      <c r="H3" s="460"/>
    </row>
    <row r="4" spans="1:14" x14ac:dyDescent="0.25">
      <c r="A4" s="229" t="s">
        <v>297</v>
      </c>
      <c r="D4" s="460" t="s">
        <v>29</v>
      </c>
      <c r="E4" s="460"/>
      <c r="F4" s="460"/>
      <c r="G4" s="460"/>
      <c r="H4" s="460"/>
    </row>
    <row r="5" spans="1:14" x14ac:dyDescent="0.25">
      <c r="A5" s="458" t="s">
        <v>0</v>
      </c>
      <c r="B5" s="458"/>
      <c r="C5" s="458"/>
      <c r="D5" s="458" t="s">
        <v>1</v>
      </c>
      <c r="E5" s="458"/>
      <c r="F5" s="458"/>
      <c r="G5" s="458"/>
      <c r="H5" s="458"/>
    </row>
    <row r="6" spans="1:14" s="81" customFormat="1" x14ac:dyDescent="0.25">
      <c r="A6" s="459" t="s">
        <v>2</v>
      </c>
      <c r="B6" s="459"/>
      <c r="C6" s="218" t="str">
        <f>'tabel 1 SE Menpan'!E4</f>
        <v>Nama Saya, S.Kom, MIT</v>
      </c>
      <c r="D6" s="459" t="s">
        <v>2</v>
      </c>
      <c r="E6" s="459"/>
      <c r="F6" s="459"/>
      <c r="G6" s="449" t="str">
        <f>'tabel 1 SE Menpan'!C4</f>
        <v>Bapak YYY, SH</v>
      </c>
      <c r="H6" s="449"/>
      <c r="N6" s="2"/>
    </row>
    <row r="7" spans="1:14" s="81" customFormat="1" ht="16.5" customHeight="1" x14ac:dyDescent="0.25">
      <c r="A7" s="459" t="s">
        <v>3</v>
      </c>
      <c r="B7" s="459"/>
      <c r="C7" s="218" t="str">
        <f>'tabel 1 SE Menpan'!E5</f>
        <v>19811113 201001 2 xxx</v>
      </c>
      <c r="D7" s="459" t="s">
        <v>3</v>
      </c>
      <c r="E7" s="459"/>
      <c r="F7" s="459"/>
      <c r="G7" s="449" t="str">
        <f>'tabel 1 SE Menpan'!C5</f>
        <v>19720806 200012 1 xxx</v>
      </c>
      <c r="H7" s="449"/>
      <c r="N7" s="2"/>
    </row>
    <row r="8" spans="1:14" s="81" customFormat="1" ht="16.5" customHeight="1" x14ac:dyDescent="0.25">
      <c r="A8" s="213" t="s">
        <v>27</v>
      </c>
      <c r="B8" s="208"/>
      <c r="C8" s="218" t="str">
        <f>'tabel 1 SE Menpan'!E6</f>
        <v>Penata (III/c)</v>
      </c>
      <c r="D8" s="459" t="s">
        <v>27</v>
      </c>
      <c r="E8" s="459"/>
      <c r="F8" s="459"/>
      <c r="G8" s="449" t="str">
        <f>'tabel 1 SE Menpan'!C6</f>
        <v>Pembina Tingkat I (IV/b)</v>
      </c>
      <c r="H8" s="449"/>
      <c r="N8" s="2"/>
    </row>
    <row r="9" spans="1:14" s="81" customFormat="1" ht="44.25" customHeight="1" x14ac:dyDescent="0.25">
      <c r="A9" s="213" t="s">
        <v>5</v>
      </c>
      <c r="B9" s="208"/>
      <c r="C9" s="218" t="str">
        <f>'tabel 1 SE Menpan'!E7</f>
        <v>Kepala Sub Bidang xxx</v>
      </c>
      <c r="D9" s="459" t="s">
        <v>5</v>
      </c>
      <c r="E9" s="459"/>
      <c r="F9" s="459"/>
      <c r="G9" s="449" t="str">
        <f>'tabel 1 SE Menpan'!C7</f>
        <v>Kepala Bidang xxx</v>
      </c>
      <c r="H9" s="449"/>
      <c r="J9" s="200"/>
      <c r="N9" s="2"/>
    </row>
    <row r="10" spans="1:14" s="81" customFormat="1" ht="33" customHeight="1" x14ac:dyDescent="0.25">
      <c r="A10" s="213" t="s">
        <v>6</v>
      </c>
      <c r="B10" s="208"/>
      <c r="C10" s="218" t="str">
        <f>'tabel 1 SE Menpan'!E8</f>
        <v>Badan Kepegawaian Daerah Provinsi NTT</v>
      </c>
      <c r="D10" s="459" t="s">
        <v>6</v>
      </c>
      <c r="E10" s="459"/>
      <c r="F10" s="459"/>
      <c r="G10" s="449" t="str">
        <f>'tabel 1 SE Menpan'!C8</f>
        <v>Badan Kepegawaian Daerah Provinsi NTT</v>
      </c>
      <c r="H10" s="449"/>
      <c r="J10" s="201"/>
      <c r="N10" s="2"/>
    </row>
    <row r="11" spans="1:14" s="5" customFormat="1" ht="43.5" customHeight="1" x14ac:dyDescent="0.25">
      <c r="A11" s="215" t="s">
        <v>25</v>
      </c>
      <c r="B11" s="214" t="s">
        <v>26</v>
      </c>
      <c r="C11" s="451" t="s">
        <v>8</v>
      </c>
      <c r="D11" s="451"/>
      <c r="E11" s="214" t="s">
        <v>9</v>
      </c>
      <c r="F11" s="451" t="s">
        <v>10</v>
      </c>
      <c r="G11" s="451"/>
      <c r="H11" s="214" t="s">
        <v>11</v>
      </c>
      <c r="J11" s="38"/>
      <c r="N11" s="303">
        <v>38521</v>
      </c>
    </row>
    <row r="12" spans="1:14" x14ac:dyDescent="0.25">
      <c r="A12" s="219" t="s">
        <v>12</v>
      </c>
      <c r="B12" s="219" t="s">
        <v>13</v>
      </c>
      <c r="C12" s="457" t="s">
        <v>14</v>
      </c>
      <c r="D12" s="457"/>
      <c r="E12" s="219" t="s">
        <v>15</v>
      </c>
      <c r="F12" s="457" t="s">
        <v>19</v>
      </c>
      <c r="G12" s="457"/>
      <c r="H12" s="219" t="s">
        <v>31</v>
      </c>
      <c r="J12" s="39"/>
    </row>
    <row r="13" spans="1:14" x14ac:dyDescent="0.25">
      <c r="A13" s="449" t="s">
        <v>16</v>
      </c>
      <c r="B13" s="449"/>
      <c r="C13" s="449"/>
      <c r="D13" s="449"/>
      <c r="E13" s="449"/>
      <c r="F13" s="449"/>
      <c r="G13" s="449"/>
      <c r="H13" s="449"/>
      <c r="J13" s="38"/>
    </row>
    <row r="14" spans="1:14" s="293" customFormat="1" ht="34.5" customHeight="1" x14ac:dyDescent="0.25">
      <c r="A14" s="449" t="s">
        <v>33</v>
      </c>
      <c r="B14" s="449" t="s">
        <v>319</v>
      </c>
      <c r="C14" s="449" t="s">
        <v>301</v>
      </c>
      <c r="D14" s="449"/>
      <c r="E14" s="288" t="s">
        <v>17</v>
      </c>
      <c r="F14" s="449" t="s">
        <v>305</v>
      </c>
      <c r="G14" s="449"/>
      <c r="H14" s="220">
        <v>6</v>
      </c>
      <c r="J14" s="294"/>
      <c r="K14" s="295"/>
      <c r="L14" s="295"/>
      <c r="N14" s="304"/>
    </row>
    <row r="15" spans="1:14" s="293" customFormat="1" ht="39" customHeight="1" x14ac:dyDescent="0.25">
      <c r="A15" s="449"/>
      <c r="B15" s="449"/>
      <c r="C15" s="449"/>
      <c r="D15" s="449"/>
      <c r="E15" s="288" t="s">
        <v>151</v>
      </c>
      <c r="F15" s="449" t="s">
        <v>213</v>
      </c>
      <c r="G15" s="449"/>
      <c r="H15" s="221">
        <v>100</v>
      </c>
      <c r="J15" s="296"/>
      <c r="K15" s="295"/>
      <c r="L15" s="295"/>
      <c r="N15" s="304"/>
    </row>
    <row r="16" spans="1:14" s="293" customFormat="1" ht="47.25" customHeight="1" x14ac:dyDescent="0.25">
      <c r="A16" s="449"/>
      <c r="B16" s="449"/>
      <c r="C16" s="449"/>
      <c r="D16" s="449"/>
      <c r="E16" s="288" t="s">
        <v>132</v>
      </c>
      <c r="F16" s="449" t="s">
        <v>214</v>
      </c>
      <c r="G16" s="449"/>
      <c r="H16" s="289">
        <v>6</v>
      </c>
      <c r="J16" s="294"/>
      <c r="K16" s="295"/>
      <c r="L16" s="295"/>
      <c r="N16" s="304"/>
    </row>
    <row r="17" spans="1:14" s="293" customFormat="1" ht="33" customHeight="1" x14ac:dyDescent="0.25">
      <c r="A17" s="449" t="s">
        <v>34</v>
      </c>
      <c r="B17" s="449" t="s">
        <v>320</v>
      </c>
      <c r="C17" s="449" t="s">
        <v>306</v>
      </c>
      <c r="D17" s="449"/>
      <c r="E17" s="288" t="s">
        <v>17</v>
      </c>
      <c r="F17" s="449" t="s">
        <v>307</v>
      </c>
      <c r="G17" s="449"/>
      <c r="H17" s="289">
        <v>2</v>
      </c>
      <c r="J17" s="296"/>
      <c r="K17" s="295"/>
      <c r="L17" s="295"/>
      <c r="N17" s="304"/>
    </row>
    <row r="18" spans="1:14" s="293" customFormat="1" ht="31.5" customHeight="1" x14ac:dyDescent="0.25">
      <c r="A18" s="449"/>
      <c r="B18" s="449"/>
      <c r="C18" s="449"/>
      <c r="D18" s="449"/>
      <c r="E18" s="288" t="s">
        <v>151</v>
      </c>
      <c r="F18" s="449" t="s">
        <v>213</v>
      </c>
      <c r="G18" s="449"/>
      <c r="H18" s="221">
        <v>100</v>
      </c>
      <c r="J18" s="294"/>
      <c r="K18" s="295"/>
      <c r="L18" s="295"/>
      <c r="N18" s="304"/>
    </row>
    <row r="19" spans="1:14" s="293" customFormat="1" ht="46.5" customHeight="1" x14ac:dyDescent="0.25">
      <c r="A19" s="449"/>
      <c r="B19" s="449"/>
      <c r="C19" s="449"/>
      <c r="D19" s="449"/>
      <c r="E19" s="288" t="s">
        <v>132</v>
      </c>
      <c r="F19" s="449" t="s">
        <v>214</v>
      </c>
      <c r="G19" s="449"/>
      <c r="H19" s="289">
        <v>6</v>
      </c>
      <c r="J19" s="296"/>
      <c r="K19" s="295"/>
      <c r="L19" s="295"/>
      <c r="N19" s="304"/>
    </row>
    <row r="20" spans="1:14" s="293" customFormat="1" ht="50.1" customHeight="1" x14ac:dyDescent="0.25">
      <c r="A20" s="449">
        <v>3</v>
      </c>
      <c r="B20" s="449" t="s">
        <v>321</v>
      </c>
      <c r="C20" s="449" t="s">
        <v>310</v>
      </c>
      <c r="D20" s="449"/>
      <c r="E20" s="288" t="s">
        <v>17</v>
      </c>
      <c r="F20" s="449" t="s">
        <v>308</v>
      </c>
      <c r="G20" s="449"/>
      <c r="H20" s="289">
        <v>6</v>
      </c>
      <c r="J20" s="294"/>
      <c r="K20" s="295"/>
      <c r="L20" s="295"/>
      <c r="N20" s="304"/>
    </row>
    <row r="21" spans="1:14" s="293" customFormat="1" ht="50.1" customHeight="1" x14ac:dyDescent="0.25">
      <c r="A21" s="449"/>
      <c r="B21" s="449"/>
      <c r="C21" s="449"/>
      <c r="D21" s="449"/>
      <c r="E21" s="288" t="s">
        <v>151</v>
      </c>
      <c r="F21" s="449" t="s">
        <v>213</v>
      </c>
      <c r="G21" s="449"/>
      <c r="H21" s="221">
        <v>100</v>
      </c>
      <c r="J21" s="296"/>
      <c r="K21" s="295"/>
      <c r="L21" s="295"/>
      <c r="N21" s="304"/>
    </row>
    <row r="22" spans="1:14" s="293" customFormat="1" ht="50.1" customHeight="1" x14ac:dyDescent="0.25">
      <c r="A22" s="449"/>
      <c r="B22" s="449"/>
      <c r="C22" s="449"/>
      <c r="D22" s="449"/>
      <c r="E22" s="288" t="s">
        <v>132</v>
      </c>
      <c r="F22" s="449" t="s">
        <v>214</v>
      </c>
      <c r="G22" s="449"/>
      <c r="H22" s="289">
        <v>6</v>
      </c>
      <c r="J22" s="294"/>
      <c r="K22" s="297"/>
      <c r="L22" s="297"/>
      <c r="N22" s="304"/>
    </row>
    <row r="23" spans="1:14" s="293" customFormat="1" ht="50.1" customHeight="1" x14ac:dyDescent="0.25">
      <c r="A23" s="449">
        <v>4</v>
      </c>
      <c r="B23" s="449" t="s">
        <v>322</v>
      </c>
      <c r="C23" s="449" t="s">
        <v>311</v>
      </c>
      <c r="D23" s="449"/>
      <c r="E23" s="288" t="s">
        <v>17</v>
      </c>
      <c r="F23" s="449" t="s">
        <v>312</v>
      </c>
      <c r="G23" s="449"/>
      <c r="H23" s="289">
        <v>2</v>
      </c>
      <c r="J23" s="296"/>
      <c r="K23" s="297"/>
      <c r="L23" s="297"/>
      <c r="N23" s="304"/>
    </row>
    <row r="24" spans="1:14" s="293" customFormat="1" ht="50.1" customHeight="1" x14ac:dyDescent="0.25">
      <c r="A24" s="449"/>
      <c r="B24" s="449"/>
      <c r="C24" s="449"/>
      <c r="D24" s="449"/>
      <c r="E24" s="288" t="s">
        <v>151</v>
      </c>
      <c r="F24" s="449" t="s">
        <v>213</v>
      </c>
      <c r="G24" s="449"/>
      <c r="H24" s="221">
        <v>100</v>
      </c>
      <c r="J24" s="294"/>
      <c r="K24" s="295"/>
      <c r="L24" s="295"/>
      <c r="N24" s="304"/>
    </row>
    <row r="25" spans="1:14" s="293" customFormat="1" ht="50.1" customHeight="1" x14ac:dyDescent="0.25">
      <c r="A25" s="449"/>
      <c r="B25" s="449"/>
      <c r="C25" s="449"/>
      <c r="D25" s="449"/>
      <c r="E25" s="288" t="s">
        <v>132</v>
      </c>
      <c r="F25" s="449" t="s">
        <v>214</v>
      </c>
      <c r="G25" s="449"/>
      <c r="H25" s="289">
        <v>6</v>
      </c>
      <c r="J25" s="296"/>
      <c r="K25" s="295"/>
      <c r="L25" s="295"/>
      <c r="N25" s="304"/>
    </row>
    <row r="26" spans="1:14" s="293" customFormat="1" ht="50.1" customHeight="1" x14ac:dyDescent="0.25">
      <c r="A26" s="449">
        <v>5</v>
      </c>
      <c r="B26" s="449" t="s">
        <v>313</v>
      </c>
      <c r="C26" s="449" t="s">
        <v>323</v>
      </c>
      <c r="D26" s="449"/>
      <c r="E26" s="288" t="s">
        <v>17</v>
      </c>
      <c r="F26" s="449" t="s">
        <v>314</v>
      </c>
      <c r="G26" s="449"/>
      <c r="H26" s="289">
        <v>6</v>
      </c>
      <c r="J26" s="294"/>
      <c r="N26" s="304"/>
    </row>
    <row r="27" spans="1:14" s="293" customFormat="1" ht="50.1" customHeight="1" x14ac:dyDescent="0.25">
      <c r="A27" s="449"/>
      <c r="B27" s="449"/>
      <c r="C27" s="449"/>
      <c r="D27" s="449"/>
      <c r="E27" s="288" t="s">
        <v>151</v>
      </c>
      <c r="F27" s="449" t="s">
        <v>266</v>
      </c>
      <c r="G27" s="449"/>
      <c r="H27" s="221">
        <v>100</v>
      </c>
      <c r="J27" s="296"/>
      <c r="N27" s="304"/>
    </row>
    <row r="28" spans="1:14" s="293" customFormat="1" ht="50.1" customHeight="1" x14ac:dyDescent="0.25">
      <c r="A28" s="449"/>
      <c r="B28" s="449"/>
      <c r="C28" s="449"/>
      <c r="D28" s="449"/>
      <c r="E28" s="288" t="s">
        <v>132</v>
      </c>
      <c r="F28" s="449" t="s">
        <v>267</v>
      </c>
      <c r="G28" s="449"/>
      <c r="H28" s="289">
        <v>6</v>
      </c>
      <c r="J28" s="294"/>
      <c r="N28" s="304"/>
    </row>
    <row r="29" spans="1:14" s="293" customFormat="1" ht="50.1" customHeight="1" x14ac:dyDescent="0.25">
      <c r="A29" s="449">
        <v>6</v>
      </c>
      <c r="B29" s="449" t="s">
        <v>324</v>
      </c>
      <c r="C29" s="449" t="s">
        <v>315</v>
      </c>
      <c r="D29" s="449"/>
      <c r="E29" s="288" t="s">
        <v>17</v>
      </c>
      <c r="F29" s="449" t="s">
        <v>316</v>
      </c>
      <c r="G29" s="449"/>
      <c r="H29" s="289">
        <v>6</v>
      </c>
      <c r="J29" s="296"/>
      <c r="N29" s="304"/>
    </row>
    <row r="30" spans="1:14" s="293" customFormat="1" ht="50.1" customHeight="1" x14ac:dyDescent="0.25">
      <c r="A30" s="449"/>
      <c r="B30" s="449"/>
      <c r="C30" s="449"/>
      <c r="D30" s="449"/>
      <c r="E30" s="288" t="s">
        <v>151</v>
      </c>
      <c r="F30" s="449" t="s">
        <v>317</v>
      </c>
      <c r="G30" s="449"/>
      <c r="H30" s="221">
        <v>100</v>
      </c>
      <c r="J30" s="294"/>
      <c r="N30" s="304"/>
    </row>
    <row r="31" spans="1:14" s="293" customFormat="1" ht="50.1" customHeight="1" x14ac:dyDescent="0.25">
      <c r="A31" s="449"/>
      <c r="B31" s="449"/>
      <c r="C31" s="449"/>
      <c r="D31" s="449"/>
      <c r="E31" s="288" t="s">
        <v>132</v>
      </c>
      <c r="F31" s="449" t="s">
        <v>267</v>
      </c>
      <c r="G31" s="449"/>
      <c r="H31" s="289">
        <v>6</v>
      </c>
      <c r="J31" s="296"/>
      <c r="N31" s="304"/>
    </row>
    <row r="32" spans="1:14" x14ac:dyDescent="0.25">
      <c r="A32" s="466" t="s">
        <v>20</v>
      </c>
      <c r="B32" s="466"/>
      <c r="C32" s="466"/>
      <c r="D32" s="466"/>
      <c r="E32" s="466"/>
      <c r="F32" s="466"/>
      <c r="G32" s="466"/>
      <c r="H32" s="466"/>
    </row>
    <row r="33" spans="1:14" x14ac:dyDescent="0.25">
      <c r="A33" s="222"/>
      <c r="B33" s="216"/>
      <c r="C33" s="465"/>
      <c r="D33" s="465"/>
      <c r="E33" s="205"/>
      <c r="F33" s="464"/>
      <c r="G33" s="464"/>
      <c r="H33" s="205"/>
    </row>
    <row r="34" spans="1:14" x14ac:dyDescent="0.25">
      <c r="A34" s="223"/>
      <c r="B34" s="224"/>
      <c r="C34" s="461"/>
      <c r="D34" s="461"/>
      <c r="E34" s="225"/>
      <c r="F34" s="463"/>
      <c r="G34" s="463"/>
      <c r="H34" s="225"/>
    </row>
    <row r="35" spans="1:14" x14ac:dyDescent="0.25">
      <c r="A35" s="223"/>
      <c r="B35" s="224"/>
      <c r="C35" s="461"/>
      <c r="D35" s="461"/>
      <c r="E35" s="462" t="s">
        <v>309</v>
      </c>
      <c r="F35" s="462"/>
      <c r="G35" s="462"/>
      <c r="H35" s="462"/>
    </row>
    <row r="36" spans="1:14" x14ac:dyDescent="0.25">
      <c r="A36" s="471" t="s">
        <v>35</v>
      </c>
      <c r="B36" s="471"/>
      <c r="C36" s="471"/>
      <c r="D36" s="471"/>
      <c r="E36" s="462" t="s">
        <v>36</v>
      </c>
      <c r="F36" s="462"/>
      <c r="G36" s="462"/>
      <c r="H36" s="462"/>
    </row>
    <row r="37" spans="1:14" s="81" customFormat="1" x14ac:dyDescent="0.25">
      <c r="A37" s="291"/>
      <c r="B37" s="291"/>
      <c r="C37" s="291"/>
      <c r="D37" s="291"/>
      <c r="E37" s="290"/>
      <c r="F37" s="290"/>
      <c r="G37" s="290"/>
      <c r="H37" s="290"/>
      <c r="N37" s="2"/>
    </row>
    <row r="38" spans="1:14" s="81" customFormat="1" x14ac:dyDescent="0.25">
      <c r="A38" s="291"/>
      <c r="B38" s="291"/>
      <c r="C38" s="291"/>
      <c r="D38" s="291"/>
      <c r="E38" s="290"/>
      <c r="F38" s="290"/>
      <c r="G38" s="290"/>
      <c r="H38" s="290"/>
      <c r="N38" s="2"/>
    </row>
    <row r="39" spans="1:14" x14ac:dyDescent="0.25">
      <c r="A39" s="460"/>
      <c r="B39" s="460"/>
      <c r="C39" s="460"/>
      <c r="D39" s="460"/>
      <c r="E39" s="469"/>
      <c r="F39" s="469"/>
      <c r="G39" s="469"/>
      <c r="H39" s="469"/>
    </row>
    <row r="40" spans="1:14" x14ac:dyDescent="0.25">
      <c r="A40" s="460"/>
      <c r="B40" s="460"/>
      <c r="C40" s="460"/>
      <c r="D40" s="460"/>
      <c r="E40" s="469"/>
      <c r="F40" s="469"/>
      <c r="G40" s="469"/>
      <c r="H40" s="469"/>
    </row>
    <row r="41" spans="1:14" x14ac:dyDescent="0.25">
      <c r="A41" s="468" t="str">
        <f>C6</f>
        <v>Nama Saya, S.Kom, MIT</v>
      </c>
      <c r="B41" s="468"/>
      <c r="C41" s="468"/>
      <c r="D41" s="468"/>
      <c r="E41" s="468" t="str">
        <f>G6</f>
        <v>Bapak YYY, SH</v>
      </c>
      <c r="F41" s="468"/>
      <c r="G41" s="468"/>
      <c r="H41" s="468"/>
    </row>
    <row r="42" spans="1:14" x14ac:dyDescent="0.25">
      <c r="A42" s="469" t="str">
        <f>"NIP."&amp;C7</f>
        <v>NIP.19811113 201001 2 xxx</v>
      </c>
      <c r="B42" s="469"/>
      <c r="C42" s="469"/>
      <c r="D42" s="469"/>
      <c r="E42" s="469" t="str">
        <f>"NIP."&amp;G7</f>
        <v>NIP.19720806 200012 1 xxx</v>
      </c>
      <c r="F42" s="469"/>
      <c r="G42" s="469"/>
      <c r="H42" s="469"/>
    </row>
    <row r="45" spans="1:14" s="35" customFormat="1" ht="15.75" customHeight="1" x14ac:dyDescent="0.25">
      <c r="A45" s="226" t="s">
        <v>203</v>
      </c>
      <c r="B45" s="226"/>
      <c r="C45" s="226"/>
      <c r="D45" s="226"/>
      <c r="E45" s="226"/>
      <c r="F45" s="226"/>
      <c r="G45" s="226"/>
      <c r="H45" s="227"/>
      <c r="N45" s="305"/>
    </row>
    <row r="46" spans="1:14" s="36" customFormat="1" ht="184.5" customHeight="1" x14ac:dyDescent="0.25">
      <c r="A46" s="210" t="s">
        <v>204</v>
      </c>
      <c r="B46" s="470" t="s">
        <v>205</v>
      </c>
      <c r="C46" s="470"/>
      <c r="D46" s="470"/>
      <c r="E46" s="470"/>
      <c r="F46" s="470"/>
      <c r="G46" s="470"/>
      <c r="H46" s="211"/>
      <c r="N46" s="306"/>
    </row>
    <row r="47" spans="1:14" ht="29.25" customHeight="1" x14ac:dyDescent="0.25">
      <c r="A47" s="228"/>
    </row>
    <row r="48" spans="1:14" x14ac:dyDescent="0.25">
      <c r="A48" s="228"/>
    </row>
    <row r="49" spans="1:8" ht="33.75" customHeight="1" x14ac:dyDescent="0.25">
      <c r="A49" s="228"/>
      <c r="B49" s="467"/>
      <c r="C49" s="467"/>
      <c r="D49" s="467"/>
      <c r="E49" s="467"/>
      <c r="F49" s="467"/>
      <c r="G49" s="467"/>
      <c r="H49" s="467"/>
    </row>
    <row r="50" spans="1:8" x14ac:dyDescent="0.25">
      <c r="A50" s="228"/>
    </row>
    <row r="51" spans="1:8" x14ac:dyDescent="0.25">
      <c r="A51" s="228"/>
    </row>
    <row r="52" spans="1:8" x14ac:dyDescent="0.25">
      <c r="A52" s="228"/>
    </row>
    <row r="53" spans="1:8" x14ac:dyDescent="0.25">
      <c r="A53" s="228"/>
    </row>
    <row r="54" spans="1:8" x14ac:dyDescent="0.25">
      <c r="A54" s="228"/>
    </row>
  </sheetData>
  <mergeCells count="77">
    <mergeCell ref="B49:H49"/>
    <mergeCell ref="A41:D41"/>
    <mergeCell ref="A42:D42"/>
    <mergeCell ref="E36:H36"/>
    <mergeCell ref="E39:H39"/>
    <mergeCell ref="B46:G46"/>
    <mergeCell ref="E40:H40"/>
    <mergeCell ref="E41:H41"/>
    <mergeCell ref="E42:H42"/>
    <mergeCell ref="A36:D36"/>
    <mergeCell ref="A39:D39"/>
    <mergeCell ref="A40:D40"/>
    <mergeCell ref="C34:D34"/>
    <mergeCell ref="E35:H35"/>
    <mergeCell ref="C35:D35"/>
    <mergeCell ref="F34:G34"/>
    <mergeCell ref="A26:A28"/>
    <mergeCell ref="B26:B28"/>
    <mergeCell ref="C26:D28"/>
    <mergeCell ref="F26:G26"/>
    <mergeCell ref="F27:G27"/>
    <mergeCell ref="F28:G28"/>
    <mergeCell ref="A29:A31"/>
    <mergeCell ref="F33:G33"/>
    <mergeCell ref="C33:D33"/>
    <mergeCell ref="A32:H32"/>
    <mergeCell ref="C11:D11"/>
    <mergeCell ref="F16:G16"/>
    <mergeCell ref="F15:G15"/>
    <mergeCell ref="F14:G14"/>
    <mergeCell ref="C14:D16"/>
    <mergeCell ref="A17:A19"/>
    <mergeCell ref="B17:B19"/>
    <mergeCell ref="C17:D19"/>
    <mergeCell ref="F17:G17"/>
    <mergeCell ref="F18:G18"/>
    <mergeCell ref="F19:G19"/>
    <mergeCell ref="D10:F10"/>
    <mergeCell ref="G10:H10"/>
    <mergeCell ref="D3:H3"/>
    <mergeCell ref="D4:H4"/>
    <mergeCell ref="G6:H6"/>
    <mergeCell ref="G7:H7"/>
    <mergeCell ref="G8:H8"/>
    <mergeCell ref="G9:H9"/>
    <mergeCell ref="F20:G20"/>
    <mergeCell ref="F21:G21"/>
    <mergeCell ref="F22:G22"/>
    <mergeCell ref="A1:H1"/>
    <mergeCell ref="C12:D12"/>
    <mergeCell ref="A13:H13"/>
    <mergeCell ref="F11:G11"/>
    <mergeCell ref="D5:H5"/>
    <mergeCell ref="A5:C5"/>
    <mergeCell ref="A6:B6"/>
    <mergeCell ref="A7:B7"/>
    <mergeCell ref="F12:G12"/>
    <mergeCell ref="D6:F6"/>
    <mergeCell ref="D7:F7"/>
    <mergeCell ref="D8:F8"/>
    <mergeCell ref="D9:F9"/>
    <mergeCell ref="B14:B16"/>
    <mergeCell ref="A14:A16"/>
    <mergeCell ref="B29:B31"/>
    <mergeCell ref="C29:D31"/>
    <mergeCell ref="F29:G29"/>
    <mergeCell ref="F30:G30"/>
    <mergeCell ref="F31:G31"/>
    <mergeCell ref="A23:A25"/>
    <mergeCell ref="B23:B25"/>
    <mergeCell ref="C23:D25"/>
    <mergeCell ref="F23:G23"/>
    <mergeCell ref="F24:G24"/>
    <mergeCell ref="F25:G25"/>
    <mergeCell ref="A20:A22"/>
    <mergeCell ref="B20:B22"/>
    <mergeCell ref="C20:D22"/>
  </mergeCells>
  <pageMargins left="0.59055118110236227" right="1.7716535433070868" top="0.78740157480314965" bottom="0.78740157480314965" header="0.31496062992125984" footer="0.31496062992125984"/>
  <pageSetup paperSize="5" fitToWidth="0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000"/>
  <sheetViews>
    <sheetView topLeftCell="A22" zoomScale="84" zoomScaleNormal="84" workbookViewId="0">
      <selection activeCell="D40" sqref="D40:S40"/>
    </sheetView>
  </sheetViews>
  <sheetFormatPr defaultColWidth="5.42578125" defaultRowHeight="15" customHeight="1" x14ac:dyDescent="0.25"/>
  <cols>
    <col min="1" max="1" width="5.42578125" style="7" customWidth="1"/>
    <col min="2" max="2" width="31.42578125" style="7" customWidth="1"/>
    <col min="3" max="3" width="4.140625" style="7" customWidth="1"/>
    <col min="4" max="4" width="30.140625" style="272" customWidth="1"/>
    <col min="5" max="5" width="13.5703125" style="272" customWidth="1"/>
    <col min="6" max="7" width="8.7109375" style="272" customWidth="1"/>
    <col min="8" max="8" width="20.5703125" style="272" customWidth="1"/>
    <col min="9" max="9" width="9.140625" style="272" customWidth="1"/>
    <col min="10" max="10" width="13.7109375" style="272" customWidth="1"/>
    <col min="11" max="11" width="13.7109375" style="245" hidden="1" customWidth="1"/>
    <col min="12" max="12" width="14.42578125" style="272" customWidth="1"/>
    <col min="13" max="13" width="13.42578125" style="272" customWidth="1"/>
    <col min="14" max="14" width="8.28515625" style="245" hidden="1" customWidth="1"/>
    <col min="15" max="15" width="13.85546875" style="272" bestFit="1" customWidth="1"/>
    <col min="16" max="16" width="13.7109375" style="245" hidden="1" customWidth="1"/>
    <col min="17" max="17" width="12.28515625" style="272" customWidth="1"/>
    <col min="18" max="18" width="11.85546875" style="245" hidden="1" customWidth="1"/>
    <col min="19" max="19" width="11" style="272" customWidth="1"/>
    <col min="20" max="21" width="15.85546875" style="7" customWidth="1"/>
    <col min="22" max="24" width="55.140625" style="7" customWidth="1"/>
    <col min="25" max="25" width="13.5703125" style="7" customWidth="1"/>
    <col min="26" max="26" width="55.140625" style="7" customWidth="1"/>
    <col min="27" max="27" width="21.7109375" style="7" customWidth="1"/>
    <col min="28" max="28" width="13.5703125" style="7" customWidth="1"/>
    <col min="29" max="29" width="15.85546875" style="7" customWidth="1"/>
    <col min="30" max="30" width="15.42578125" style="7" customWidth="1"/>
    <col min="31" max="31" width="12.85546875" style="7" customWidth="1"/>
    <col min="32" max="34" width="8.7109375" style="7" customWidth="1"/>
    <col min="35" max="35" width="10.5703125" style="7" customWidth="1"/>
    <col min="36" max="37" width="8.7109375" style="7" customWidth="1"/>
    <col min="38" max="254" width="14.42578125" style="7" customWidth="1"/>
    <col min="255" max="16384" width="5.42578125" style="7"/>
  </cols>
  <sheetData>
    <row r="1" spans="1:39" x14ac:dyDescent="0.25">
      <c r="B1" s="553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</row>
    <row r="2" spans="1:39" x14ac:dyDescent="0.25">
      <c r="A2" s="8"/>
      <c r="B2" s="555" t="s">
        <v>167</v>
      </c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556"/>
      <c r="N2" s="556"/>
      <c r="O2" s="556"/>
      <c r="P2" s="556"/>
      <c r="Q2" s="556"/>
      <c r="R2" s="556"/>
      <c r="S2" s="556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</row>
    <row r="3" spans="1:39" ht="16.5" x14ac:dyDescent="0.3">
      <c r="A3" s="8"/>
      <c r="B3" s="576"/>
      <c r="C3" s="576"/>
      <c r="D3" s="576"/>
      <c r="E3" s="576"/>
      <c r="F3" s="576"/>
      <c r="G3" s="576"/>
      <c r="H3" s="576"/>
      <c r="I3" s="576"/>
      <c r="J3" s="576"/>
      <c r="K3" s="576"/>
      <c r="L3" s="246"/>
      <c r="M3" s="246"/>
      <c r="N3" s="246"/>
      <c r="O3" s="246"/>
      <c r="P3" s="246"/>
      <c r="Q3" s="246"/>
      <c r="R3" s="246"/>
      <c r="S3" s="246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</row>
    <row r="4" spans="1:39" ht="16.5" x14ac:dyDescent="0.3">
      <c r="A4" s="63"/>
      <c r="B4" s="63" t="s">
        <v>326</v>
      </c>
      <c r="C4" s="63"/>
      <c r="D4" s="247"/>
      <c r="E4" s="247"/>
      <c r="F4" s="247"/>
      <c r="G4" s="247"/>
      <c r="H4" s="247"/>
      <c r="I4" s="247"/>
      <c r="J4" s="570" t="s">
        <v>168</v>
      </c>
      <c r="K4" s="570"/>
      <c r="L4" s="570"/>
      <c r="M4" s="570"/>
      <c r="N4" s="570"/>
      <c r="O4" s="570"/>
      <c r="P4" s="570"/>
      <c r="Q4" s="570"/>
      <c r="R4" s="570"/>
      <c r="S4" s="570"/>
      <c r="T4" s="63"/>
      <c r="U4" s="64" t="s">
        <v>37</v>
      </c>
      <c r="V4" s="64" t="s">
        <v>82</v>
      </c>
      <c r="W4" s="65"/>
      <c r="X4" s="65"/>
      <c r="Y4" s="10"/>
      <c r="Z4" s="11"/>
      <c r="AA4" s="11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</row>
    <row r="5" spans="1:39" ht="16.5" x14ac:dyDescent="0.3">
      <c r="A5" s="66"/>
      <c r="B5" s="557" t="s">
        <v>0</v>
      </c>
      <c r="C5" s="558"/>
      <c r="D5" s="558"/>
      <c r="E5" s="558"/>
      <c r="F5" s="558"/>
      <c r="G5" s="558"/>
      <c r="H5" s="559" t="s">
        <v>1</v>
      </c>
      <c r="I5" s="560"/>
      <c r="J5" s="560"/>
      <c r="K5" s="560"/>
      <c r="L5" s="560"/>
      <c r="M5" s="560"/>
      <c r="N5" s="560"/>
      <c r="O5" s="560"/>
      <c r="P5" s="560"/>
      <c r="Q5" s="560"/>
      <c r="R5" s="560"/>
      <c r="S5" s="561"/>
      <c r="T5" s="63"/>
      <c r="U5" s="67" t="s">
        <v>83</v>
      </c>
      <c r="V5" s="64">
        <v>16</v>
      </c>
      <c r="W5" s="65"/>
      <c r="X5" s="65"/>
      <c r="Y5" s="10"/>
      <c r="Z5" s="11"/>
      <c r="AA5" s="11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</row>
    <row r="6" spans="1:39" ht="16.5" x14ac:dyDescent="0.3">
      <c r="A6" s="68"/>
      <c r="B6" s="69" t="s">
        <v>2</v>
      </c>
      <c r="C6" s="70" t="s">
        <v>84</v>
      </c>
      <c r="D6" s="567" t="str">
        <f>'PENETAPAN SKP'!C6</f>
        <v>Nama Saya, S.Kom, MIT</v>
      </c>
      <c r="E6" s="568"/>
      <c r="F6" s="568"/>
      <c r="G6" s="569"/>
      <c r="H6" s="248" t="s">
        <v>2</v>
      </c>
      <c r="I6" s="249" t="s">
        <v>84</v>
      </c>
      <c r="J6" s="567" t="str">
        <f>'PENETAPAN SKP'!G6</f>
        <v>Bapak YYY, SH</v>
      </c>
      <c r="K6" s="568"/>
      <c r="L6" s="568"/>
      <c r="M6" s="568"/>
      <c r="N6" s="568"/>
      <c r="O6" s="568"/>
      <c r="P6" s="568"/>
      <c r="Q6" s="568"/>
      <c r="R6" s="568"/>
      <c r="S6" s="571"/>
      <c r="T6" s="63"/>
      <c r="U6" s="67" t="s">
        <v>85</v>
      </c>
      <c r="V6" s="64">
        <v>13</v>
      </c>
      <c r="W6" s="65"/>
      <c r="X6" s="65"/>
      <c r="Y6" s="10"/>
      <c r="Z6" s="11"/>
      <c r="AA6" s="11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</row>
    <row r="7" spans="1:39" ht="16.5" x14ac:dyDescent="0.3">
      <c r="A7" s="68"/>
      <c r="B7" s="69" t="s">
        <v>3</v>
      </c>
      <c r="C7" s="70" t="s">
        <v>84</v>
      </c>
      <c r="D7" s="567" t="str">
        <f>'PENETAPAN SKP'!C7</f>
        <v>19811113 201001 2 xxx</v>
      </c>
      <c r="E7" s="568"/>
      <c r="F7" s="568"/>
      <c r="G7" s="569"/>
      <c r="H7" s="248" t="s">
        <v>3</v>
      </c>
      <c r="I7" s="249" t="s">
        <v>84</v>
      </c>
      <c r="J7" s="567" t="str">
        <f>'PENETAPAN SKP'!G7</f>
        <v>19720806 200012 1 xxx</v>
      </c>
      <c r="K7" s="568"/>
      <c r="L7" s="568"/>
      <c r="M7" s="568"/>
      <c r="N7" s="568"/>
      <c r="O7" s="568"/>
      <c r="P7" s="568"/>
      <c r="Q7" s="568"/>
      <c r="R7" s="568"/>
      <c r="S7" s="571"/>
      <c r="T7" s="63"/>
      <c r="U7" s="67" t="s">
        <v>86</v>
      </c>
      <c r="V7" s="64">
        <v>8</v>
      </c>
      <c r="W7" s="65"/>
      <c r="X7" s="65"/>
      <c r="Y7" s="10"/>
      <c r="Z7" s="11"/>
      <c r="AA7" s="11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</row>
    <row r="8" spans="1:39" ht="16.5" x14ac:dyDescent="0.3">
      <c r="A8" s="68"/>
      <c r="B8" s="69" t="s">
        <v>4</v>
      </c>
      <c r="C8" s="70" t="s">
        <v>84</v>
      </c>
      <c r="D8" s="567" t="str">
        <f>'PENETAPAN SKP'!C8</f>
        <v>Penata (III/c)</v>
      </c>
      <c r="E8" s="568"/>
      <c r="F8" s="568"/>
      <c r="G8" s="569"/>
      <c r="H8" s="248" t="s">
        <v>4</v>
      </c>
      <c r="I8" s="249" t="s">
        <v>84</v>
      </c>
      <c r="J8" s="567" t="str">
        <f>'PENETAPAN SKP'!G8</f>
        <v>Pembina Tingkat I (IV/b)</v>
      </c>
      <c r="K8" s="568"/>
      <c r="L8" s="568"/>
      <c r="M8" s="568"/>
      <c r="N8" s="568"/>
      <c r="O8" s="568"/>
      <c r="P8" s="568"/>
      <c r="Q8" s="568"/>
      <c r="R8" s="568"/>
      <c r="S8" s="571"/>
      <c r="T8" s="63"/>
      <c r="U8" s="67" t="s">
        <v>87</v>
      </c>
      <c r="V8" s="64">
        <v>3</v>
      </c>
      <c r="W8" s="65"/>
      <c r="X8" s="65"/>
      <c r="Y8" s="10"/>
      <c r="Z8" s="11"/>
      <c r="AA8" s="11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</row>
    <row r="9" spans="1:39" ht="16.5" x14ac:dyDescent="0.3">
      <c r="A9" s="68"/>
      <c r="B9" s="69" t="s">
        <v>5</v>
      </c>
      <c r="C9" s="70" t="s">
        <v>84</v>
      </c>
      <c r="D9" s="567" t="str">
        <f>'PENETAPAN SKP'!C9</f>
        <v>Kepala Sub Bidang xxx</v>
      </c>
      <c r="E9" s="568"/>
      <c r="F9" s="568"/>
      <c r="G9" s="569"/>
      <c r="H9" s="248" t="s">
        <v>5</v>
      </c>
      <c r="I9" s="249" t="s">
        <v>84</v>
      </c>
      <c r="J9" s="567" t="str">
        <f>'PENETAPAN SKP'!G9</f>
        <v>Kepala Bidang xxx</v>
      </c>
      <c r="K9" s="568"/>
      <c r="L9" s="568"/>
      <c r="M9" s="568"/>
      <c r="N9" s="568"/>
      <c r="O9" s="568"/>
      <c r="P9" s="568"/>
      <c r="Q9" s="568"/>
      <c r="R9" s="568"/>
      <c r="S9" s="571"/>
      <c r="T9" s="63"/>
      <c r="U9" s="67" t="s">
        <v>88</v>
      </c>
      <c r="V9" s="64">
        <v>1</v>
      </c>
      <c r="W9" s="65"/>
      <c r="X9" s="65"/>
      <c r="Y9" s="10"/>
      <c r="Z9" s="11"/>
      <c r="AA9" s="11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</row>
    <row r="10" spans="1:39" ht="16.5" x14ac:dyDescent="0.3">
      <c r="A10" s="68"/>
      <c r="B10" s="69" t="s">
        <v>6</v>
      </c>
      <c r="C10" s="70" t="s">
        <v>84</v>
      </c>
      <c r="D10" s="567" t="str">
        <f>'PENETAPAN SKP'!C10</f>
        <v>Badan Kepegawaian Daerah Provinsi NTT</v>
      </c>
      <c r="E10" s="568"/>
      <c r="F10" s="568"/>
      <c r="G10" s="569"/>
      <c r="H10" s="250" t="s">
        <v>6</v>
      </c>
      <c r="I10" s="249" t="s">
        <v>84</v>
      </c>
      <c r="J10" s="567" t="str">
        <f>'PENETAPAN SKP'!G10</f>
        <v>Badan Kepegawaian Daerah Provinsi NTT</v>
      </c>
      <c r="K10" s="568"/>
      <c r="L10" s="568"/>
      <c r="M10" s="568"/>
      <c r="N10" s="568"/>
      <c r="O10" s="568"/>
      <c r="P10" s="568"/>
      <c r="Q10" s="568"/>
      <c r="R10" s="568"/>
      <c r="S10" s="571"/>
      <c r="T10" s="63"/>
      <c r="U10" s="63"/>
      <c r="V10" s="63"/>
      <c r="W10" s="63"/>
      <c r="X10" s="63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</row>
    <row r="11" spans="1:39" s="13" customFormat="1" ht="70.5" customHeight="1" x14ac:dyDescent="0.25">
      <c r="A11" s="526" t="s">
        <v>7</v>
      </c>
      <c r="B11" s="572" t="s">
        <v>26</v>
      </c>
      <c r="C11" s="573"/>
      <c r="D11" s="530" t="s">
        <v>8</v>
      </c>
      <c r="E11" s="532" t="s">
        <v>9</v>
      </c>
      <c r="F11" s="534" t="s">
        <v>10</v>
      </c>
      <c r="G11" s="535"/>
      <c r="H11" s="536"/>
      <c r="I11" s="532" t="s">
        <v>89</v>
      </c>
      <c r="J11" s="530" t="s">
        <v>90</v>
      </c>
      <c r="K11" s="528" t="s">
        <v>91</v>
      </c>
      <c r="L11" s="530" t="s">
        <v>92</v>
      </c>
      <c r="M11" s="530" t="s">
        <v>93</v>
      </c>
      <c r="N11" s="528"/>
      <c r="O11" s="562" t="s">
        <v>94</v>
      </c>
      <c r="P11" s="563"/>
      <c r="Q11" s="564"/>
      <c r="R11" s="565" t="s">
        <v>95</v>
      </c>
      <c r="S11" s="566" t="s">
        <v>39</v>
      </c>
      <c r="T11" s="71"/>
      <c r="U11" s="71"/>
      <c r="V11" s="71"/>
      <c r="W11" s="71"/>
      <c r="X11" s="71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</row>
    <row r="12" spans="1:39" s="15" customFormat="1" ht="73.5" customHeight="1" x14ac:dyDescent="0.3">
      <c r="A12" s="527"/>
      <c r="B12" s="574"/>
      <c r="C12" s="575"/>
      <c r="D12" s="531"/>
      <c r="E12" s="533"/>
      <c r="F12" s="537"/>
      <c r="G12" s="538"/>
      <c r="H12" s="539"/>
      <c r="I12" s="533"/>
      <c r="J12" s="531"/>
      <c r="K12" s="529"/>
      <c r="L12" s="531"/>
      <c r="M12" s="531"/>
      <c r="N12" s="529"/>
      <c r="O12" s="230" t="s">
        <v>93</v>
      </c>
      <c r="P12" s="231"/>
      <c r="Q12" s="230" t="s">
        <v>152</v>
      </c>
      <c r="R12" s="529"/>
      <c r="S12" s="531"/>
      <c r="T12" s="72"/>
      <c r="U12" s="72"/>
      <c r="V12" s="72"/>
      <c r="W12" s="72"/>
      <c r="X12" s="72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</row>
    <row r="13" spans="1:39" ht="16.5" x14ac:dyDescent="0.3">
      <c r="A13" s="73" t="s">
        <v>12</v>
      </c>
      <c r="B13" s="541" t="s">
        <v>13</v>
      </c>
      <c r="C13" s="541"/>
      <c r="D13" s="251" t="s">
        <v>14</v>
      </c>
      <c r="E13" s="252" t="s">
        <v>15</v>
      </c>
      <c r="F13" s="542" t="s">
        <v>19</v>
      </c>
      <c r="G13" s="543"/>
      <c r="H13" s="543"/>
      <c r="I13" s="253" t="s">
        <v>31</v>
      </c>
      <c r="J13" s="254" t="s">
        <v>32</v>
      </c>
      <c r="K13" s="255"/>
      <c r="L13" s="256" t="s">
        <v>40</v>
      </c>
      <c r="M13" s="254" t="s">
        <v>41</v>
      </c>
      <c r="N13" s="256"/>
      <c r="O13" s="254" t="s">
        <v>42</v>
      </c>
      <c r="P13" s="232"/>
      <c r="Q13" s="253" t="s">
        <v>43</v>
      </c>
      <c r="R13" s="232"/>
      <c r="S13" s="253" t="s">
        <v>44</v>
      </c>
      <c r="T13" s="63"/>
      <c r="U13" s="63"/>
      <c r="V13" s="503" t="s">
        <v>153</v>
      </c>
      <c r="W13" s="503"/>
      <c r="X13" s="503"/>
      <c r="Y13" s="8"/>
      <c r="Z13" s="8"/>
      <c r="AA13" s="8"/>
      <c r="AB13" s="8"/>
      <c r="AC13" s="8"/>
      <c r="AD13" s="9" t="s">
        <v>96</v>
      </c>
      <c r="AE13" s="8"/>
      <c r="AF13" s="8"/>
      <c r="AG13" s="8"/>
      <c r="AH13" s="8"/>
      <c r="AI13" s="8"/>
      <c r="AJ13" s="8"/>
      <c r="AK13" s="8"/>
      <c r="AL13" s="8"/>
      <c r="AM13" s="8"/>
    </row>
    <row r="14" spans="1:39" ht="17.25" thickBot="1" x14ac:dyDescent="0.35">
      <c r="A14" s="505" t="s">
        <v>16</v>
      </c>
      <c r="B14" s="506"/>
      <c r="C14" s="506"/>
      <c r="D14" s="506"/>
      <c r="E14" s="506"/>
      <c r="F14" s="506"/>
      <c r="G14" s="506"/>
      <c r="H14" s="506"/>
      <c r="I14" s="506"/>
      <c r="J14" s="506"/>
      <c r="K14" s="506"/>
      <c r="L14" s="506"/>
      <c r="M14" s="506"/>
      <c r="N14" s="506"/>
      <c r="O14" s="506"/>
      <c r="P14" s="506"/>
      <c r="Q14" s="506"/>
      <c r="R14" s="506"/>
      <c r="S14" s="507"/>
      <c r="T14" s="63"/>
      <c r="U14" s="63"/>
      <c r="V14" s="74" t="s">
        <v>97</v>
      </c>
      <c r="W14" s="74" t="s">
        <v>98</v>
      </c>
      <c r="X14" s="75" t="s">
        <v>99</v>
      </c>
      <c r="Y14" s="8"/>
      <c r="Z14" s="16" t="s">
        <v>100</v>
      </c>
      <c r="AA14" s="16" t="s">
        <v>101</v>
      </c>
      <c r="AB14" s="16" t="s">
        <v>102</v>
      </c>
      <c r="AC14" s="16" t="s">
        <v>103</v>
      </c>
      <c r="AD14" s="16" t="s">
        <v>104</v>
      </c>
      <c r="AE14" s="17" t="s">
        <v>37</v>
      </c>
      <c r="AF14" s="17" t="s">
        <v>38</v>
      </c>
      <c r="AG14" s="8"/>
      <c r="AH14" s="8"/>
      <c r="AI14" s="8"/>
    </row>
    <row r="15" spans="1:39" s="24" customFormat="1" ht="33" customHeight="1" x14ac:dyDescent="0.25">
      <c r="A15" s="474">
        <v>1</v>
      </c>
      <c r="B15" s="477" t="str">
        <f>'PENETAPAN SKP'!B14</f>
        <v>Tersusunnya rencana langkah-langkah operasional Bidang Perencanaan, Pendidikan Aparatur dan Sistem Informasi Pegawai</v>
      </c>
      <c r="C15" s="478"/>
      <c r="D15" s="483" t="str">
        <f>'PENETAPAN SKP'!C14</f>
        <v>Terlaksananya operasional kegiatan Perencanaan, Pendidikan Aparatur dan SIMPEG</v>
      </c>
      <c r="E15" s="339" t="s">
        <v>105</v>
      </c>
      <c r="F15" s="544" t="str">
        <f>'PENETAPAN SKP'!F14:G14</f>
        <v>Jumlah laporan pengadaan ASN</v>
      </c>
      <c r="G15" s="544"/>
      <c r="H15" s="544"/>
      <c r="I15" s="234">
        <f>'PENETAPAN SKP'!H14</f>
        <v>6</v>
      </c>
      <c r="J15" s="235">
        <v>6</v>
      </c>
      <c r="K15" s="257" t="s">
        <v>81</v>
      </c>
      <c r="L15" s="258">
        <f>IF(AND(I15=0,J15=0),0,IF(K15="Normal",(IF((J15/I15)&lt;=0%,0%,IF((J15/I15)&gt;110%,110%,J15/I15))),IF(K15="Khusus",IF(1+(1-(J15/I15))&lt;=0%,0%,IF(1+(1-(J15/I15))&gt;110,110%,1+(1-(J15/I15)))))))</f>
        <v>1</v>
      </c>
      <c r="M15" s="235" t="str">
        <f>IF(L15&lt;=59%,"Sangat Kurang",IF(L15&lt;=79%,"Kurang",IF(L15&lt;=99%,"Cukup",IF(L15=100%,"Baik",IF(L15&gt;=101%,"Sangat Baik")))))</f>
        <v>Baik</v>
      </c>
      <c r="N15" s="257">
        <f>VLOOKUP(M15,$U$5:$V$9,2,0)</f>
        <v>13</v>
      </c>
      <c r="O15" s="545" t="str">
        <f>IF(COUNTIF(M15:M17,"Sangat Kurang")&gt;=2,"Sangat Kurang",IF(OR(AND(VLOOKUP(M15,$U$5:$V$9,2,0)+VLOOKUP(M16,$U$5:$V$9,2,0)+VLOOKUP(M17,$U$5:$V$9,2,0)&lt;=18,OR(COUNTIF(A12:C12,"Kurang")&gt;=2,COUNTIF(M15:M17,"Sangat Kurang")&gt;=1)),AND(VLOOKUP(M15,$U$5:$V$9,2,0)+VLOOKUP(M16,$U$5:$V$9,2,0)+VLOOKUP(M17,$U$5:$V$9,2,0)&gt;=18,VLOOKUP(M15,$U$5:$V$9,2,0)+VLOOKUP(M16,$U$5:$V$9,2,0)+VLOOKUP(M17,$U$5:$V$9,2,0)&lt;=33,OR(COUNTIF(M15:M17,"Sangat Kurang")&gt;=1,(COUNTIF(M15:M17,"Kurang")&gt;=2)))),"Kurang",IF(OR(VLOOKUP(M15,$U$5:$V$9,2,0)+VLOOKUP(M16,$U$5:$V$9,2,0)+VLOOKUP(M17,$U$5:$V$9,2,0)=35,AND(VLOOKUP(M15,$U$5:$V$9,2,0)+VLOOKUP(M16,$U$5:$V$9,2,0)+VLOOKUP(M17,$U$5:$V$9,2,0)&gt;=19,VLOOKUP(M15,$U$5:$V$9,2,0)+VLOOKUP(M16,$U$5:$V$9,2,0)+VLOOKUP(M17,$U$5:$V$9,2,0)&lt;=33,OR(COUNTIF(M15:M17,"Kurang")&lt;=1,COUNTIF(M15:M17,"Sangat Kurang"&lt;1)))),"Cukup",IF(AND(VLOOKUP(M15,$U$5:$V$9,2,0)+VLOOKUP(M16,$U$5:$V$9,2,0)+VLOOKUP(M17,$U$5:$V$9,2,0)&gt;=34,VLOOKUP(M15,$U$5:$V$9,2,0)+VLOOKUP(M16,$U$5:$V$9,2,0)+VLOOKUP(M17,$U$5:$V$9,2,0)&lt;=42,COUNTIF(M15:M17,"Kurang")&lt;1),"Baik",IF(VLOOKUP(M15,$U$5:$V$9,2,0)+VLOOKUP(M16,$U$5:$V$9,2,0)+VLOOKUP(M17,$U$5:$V$9,2,0)&gt;=45,"Sangat Baik","-")))))</f>
        <v>Baik</v>
      </c>
      <c r="P15" s="548" t="str">
        <f>IF(COUNTIF(M15:M17,"Sangat Kurang")&gt;=2,"Sangat Kurang",IF(OR(AND(SUM(N15:N17)&lt;=18,OR(COUNTIF(A12:C12,"Kurang")&gt;=2,COUNTIF(M15:M17,"Sangat Kurang")&gt;=1)),AND(SUM(N15:N17)&gt;=18,SUM(N15:N17)&lt;=33,OR(COUNTIF(M15:M17,"Sangat Kurang")&gt;=1,(COUNTIF(M15:M17,"Kurang")&gt;=2)))),"Kurang",IF(OR(SUM(N15:N17)=35,AND(SUM(N15:N17)&gt;=19,SUM(N15:N17)&lt;=33,OR(COUNTIF(M15:M17,"Kurang")&lt;=1,COUNTIF(M15:M17,"Sangat Kurang"&lt;1)))),"Cukup",IF(AND(SUM(N15:N17)&gt;=34,SUM(N15:N17)&lt;=42,COUNTIF(M15:M17,"Kurang")&lt;1),"Baik",IF(SUM(N15:N17)&gt;=45,"Sangat Baik","-")))))</f>
        <v>Baik</v>
      </c>
      <c r="Q15" s="545">
        <f>VLOOKUP(O15,$AE$15:$AF$19,2,0)</f>
        <v>100</v>
      </c>
      <c r="R15" s="548" t="s">
        <v>106</v>
      </c>
      <c r="S15" s="340"/>
      <c r="T15" s="76"/>
      <c r="U15" s="76"/>
      <c r="V15" s="77">
        <f>'[2]11.A Penilaian SKP JPT KU'!B15</f>
        <v>0</v>
      </c>
      <c r="W15" s="77">
        <f>'[2]11.A Penilaian SKP JPT KU'!C15</f>
        <v>0</v>
      </c>
      <c r="X15" s="78" t="e">
        <f>VLOOKUP(W15,'[2]11.A Penilaian SKP JPT KU'!$C$15:$K$18,8,0)</f>
        <v>#DIV/0!</v>
      </c>
      <c r="Y15" s="18"/>
      <c r="Z15" s="19" t="s">
        <v>83</v>
      </c>
      <c r="AA15" s="19" t="s">
        <v>83</v>
      </c>
      <c r="AB15" s="19" t="s">
        <v>107</v>
      </c>
      <c r="AC15" s="19" t="s">
        <v>107</v>
      </c>
      <c r="AD15" s="19" t="s">
        <v>107</v>
      </c>
      <c r="AE15" s="20" t="s">
        <v>108</v>
      </c>
      <c r="AF15" s="21">
        <v>120</v>
      </c>
      <c r="AG15" s="18">
        <v>5</v>
      </c>
      <c r="AH15" s="22">
        <f>(5+5+4)/3</f>
        <v>4.666666666666667</v>
      </c>
      <c r="AI15" s="23" t="s">
        <v>83</v>
      </c>
    </row>
    <row r="16" spans="1:39" s="24" customFormat="1" ht="33" customHeight="1" x14ac:dyDescent="0.25">
      <c r="A16" s="475"/>
      <c r="B16" s="479"/>
      <c r="C16" s="480"/>
      <c r="D16" s="484"/>
      <c r="E16" s="341" t="s">
        <v>109</v>
      </c>
      <c r="F16" s="551" t="str">
        <f>'PENETAPAN SKP'!F15:G15</f>
        <v>Tingkat kesesuaian kondisi lapangan dengan isi laporan</v>
      </c>
      <c r="G16" s="551"/>
      <c r="H16" s="551"/>
      <c r="I16" s="342">
        <f>'PENETAPAN SKP'!H15</f>
        <v>100</v>
      </c>
      <c r="J16" s="343">
        <v>100</v>
      </c>
      <c r="K16" s="260" t="s">
        <v>81</v>
      </c>
      <c r="L16" s="344">
        <f t="shared" ref="L16:L20" si="0">IF(AND(I16=0,J16=0),0,IF(K16="Normal",(IF((J16/I16)&lt;=0%,0%,IF((J16/I16)&gt;110%,110%,J16/I16))),IF(K16="Khusus",IF(1+(1-(J16/I16))&lt;=0%,0%,IF(1+(1-(J16/I16))&gt;110,110%,1+(1-(J16/I16)))))))</f>
        <v>1</v>
      </c>
      <c r="M16" s="270" t="str">
        <f t="shared" ref="M16:M20" si="1">IF(L16&lt;=59%,"Sangat Kurang",IF(L16&lt;=79%,"Kurang",IF(L16&lt;=99%,"Cukup",IF(L16=100%,"Baik",IF(L16&gt;=101%,"Sangat Baik")))))</f>
        <v>Baik</v>
      </c>
      <c r="N16" s="260">
        <f t="shared" ref="N16:N20" si="2">VLOOKUP(M16,$U$5:$V$9,2,0)</f>
        <v>13</v>
      </c>
      <c r="O16" s="546"/>
      <c r="P16" s="549"/>
      <c r="Q16" s="546"/>
      <c r="R16" s="549"/>
      <c r="S16" s="345">
        <f>IF(R15="direct",Q15,(Q15*80%)+(VLOOKUP(B15,$V$14:$X$19,3,0)*20%))</f>
        <v>100</v>
      </c>
      <c r="T16" s="76"/>
      <c r="U16" s="76"/>
      <c r="V16" s="77">
        <f>'[2]11.A Penilaian SKP JPT KU'!B16</f>
        <v>0</v>
      </c>
      <c r="W16" s="77">
        <f>'[2]11.A Penilaian SKP JPT KU'!C16</f>
        <v>0</v>
      </c>
      <c r="X16" s="78" t="e">
        <f>VLOOKUP(W16,'[2]11.A Penilaian SKP JPT KU'!$C$15:$K$18,8,0)</f>
        <v>#DIV/0!</v>
      </c>
      <c r="Y16" s="18"/>
      <c r="Z16" s="16" t="s">
        <v>85</v>
      </c>
      <c r="AA16" s="16" t="s">
        <v>85</v>
      </c>
      <c r="AB16" s="16" t="s">
        <v>110</v>
      </c>
      <c r="AC16" s="16" t="s">
        <v>107</v>
      </c>
      <c r="AD16" s="16" t="s">
        <v>107</v>
      </c>
      <c r="AE16" s="21" t="s">
        <v>85</v>
      </c>
      <c r="AF16" s="21">
        <v>100</v>
      </c>
      <c r="AG16" s="18">
        <v>4</v>
      </c>
      <c r="AH16" s="22">
        <f>(5+4+4)/3</f>
        <v>4.333333333333333</v>
      </c>
      <c r="AI16" s="23" t="s">
        <v>85</v>
      </c>
    </row>
    <row r="17" spans="1:39" s="24" customFormat="1" ht="33" customHeight="1" thickBot="1" x14ac:dyDescent="0.3">
      <c r="A17" s="476"/>
      <c r="B17" s="481"/>
      <c r="C17" s="482"/>
      <c r="D17" s="485"/>
      <c r="E17" s="346" t="s">
        <v>111</v>
      </c>
      <c r="F17" s="552" t="str">
        <f>'PENETAPAN SKP'!F16:G16</f>
        <v>Tingkat ketepatan waktu pemantauan dan penyusunan laporan</v>
      </c>
      <c r="G17" s="552"/>
      <c r="H17" s="552"/>
      <c r="I17" s="347">
        <f>'PENETAPAN SKP'!H16</f>
        <v>6</v>
      </c>
      <c r="J17" s="271">
        <v>6</v>
      </c>
      <c r="K17" s="264" t="s">
        <v>81</v>
      </c>
      <c r="L17" s="348">
        <f t="shared" si="0"/>
        <v>1</v>
      </c>
      <c r="M17" s="271" t="str">
        <f t="shared" si="1"/>
        <v>Baik</v>
      </c>
      <c r="N17" s="264">
        <f t="shared" si="2"/>
        <v>13</v>
      </c>
      <c r="O17" s="547"/>
      <c r="P17" s="550"/>
      <c r="Q17" s="547"/>
      <c r="R17" s="550"/>
      <c r="S17" s="349"/>
      <c r="T17" s="76"/>
      <c r="U17" s="76"/>
      <c r="V17" s="77">
        <f>'[2]11.A Penilaian SKP JPT KU'!B17</f>
        <v>0</v>
      </c>
      <c r="W17" s="77">
        <f>'[2]11.A Penilaian SKP JPT KU'!C17</f>
        <v>0</v>
      </c>
      <c r="X17" s="78" t="e">
        <f>VLOOKUP(W17,'[2]11.A Penilaian SKP JPT KU'!$C$15:$K$18,8,0)</f>
        <v>#DIV/0!</v>
      </c>
      <c r="Y17" s="18"/>
      <c r="Z17" s="16" t="s">
        <v>110</v>
      </c>
      <c r="AA17" s="16" t="s">
        <v>110</v>
      </c>
      <c r="AB17" s="16" t="s">
        <v>112</v>
      </c>
      <c r="AC17" s="16" t="s">
        <v>107</v>
      </c>
      <c r="AD17" s="16" t="s">
        <v>107</v>
      </c>
      <c r="AE17" s="21" t="s">
        <v>86</v>
      </c>
      <c r="AF17" s="21">
        <v>80</v>
      </c>
      <c r="AG17" s="18">
        <v>3</v>
      </c>
      <c r="AH17" s="22">
        <f>(5+4+3)/3</f>
        <v>4</v>
      </c>
      <c r="AI17" s="23" t="s">
        <v>85</v>
      </c>
    </row>
    <row r="18" spans="1:39" s="24" customFormat="1" ht="33" customHeight="1" x14ac:dyDescent="0.25">
      <c r="A18" s="474">
        <v>2</v>
      </c>
      <c r="B18" s="477" t="str">
        <f>'PENETAPAN SKP'!B17</f>
        <v>Terlaksananya koreksi atas bahan pembinaan dan petunjuk teknis penyusunan formasi pegawai</v>
      </c>
      <c r="C18" s="478"/>
      <c r="D18" s="483" t="str">
        <f>'PENETAPAN SKP'!C17</f>
        <v>Tersedianya bahan pembinaan dan petunjuk teknis penyusunan formasi pegawai</v>
      </c>
      <c r="E18" s="233" t="s">
        <v>105</v>
      </c>
      <c r="F18" s="486" t="str">
        <f>'PENETAPAN SKP'!F17:G17</f>
        <v>Jumlah laporan teknis penyusunan formasi pegawai</v>
      </c>
      <c r="G18" s="487"/>
      <c r="H18" s="488"/>
      <c r="I18" s="234">
        <f>'PENETAPAN SKP'!H17</f>
        <v>2</v>
      </c>
      <c r="J18" s="235">
        <v>2</v>
      </c>
      <c r="K18" s="257" t="s">
        <v>81</v>
      </c>
      <c r="L18" s="258">
        <f t="shared" si="0"/>
        <v>1</v>
      </c>
      <c r="M18" s="235" t="str">
        <f t="shared" si="1"/>
        <v>Baik</v>
      </c>
      <c r="N18" s="257">
        <f t="shared" si="2"/>
        <v>13</v>
      </c>
      <c r="O18" s="489" t="str">
        <f>IF(COUNTIF(M18:M20,"Sangat Kurang")&gt;=2,"Sangat Kurang",IF(OR(AND(VLOOKUP(M18,$U$5:$V$9,2,0)+VLOOKUP(M19,$U$5:$V$9,2,0)+VLOOKUP(M20,$U$5:$V$9,2,0)&lt;=18,OR(COUNTIF(A15:C15,"Kurang")&gt;=2,COUNTIF(M18:M20,"Sangat Kurang")&gt;=1)),AND(VLOOKUP(M18,$U$5:$V$9,2,0)+VLOOKUP(M19,$U$5:$V$9,2,0)+VLOOKUP(M20,$U$5:$V$9,2,0)&gt;=18,VLOOKUP(M18,$U$5:$V$9,2,0)+VLOOKUP(M19,$U$5:$V$9,2,0)+VLOOKUP(M20,$U$5:$V$9,2,0)&lt;=33,OR(COUNTIF(M18:M20,"Sangat Kurang")&gt;=1,(COUNTIF(M18:M20,"Kurang")&gt;=2)))),"Kurang",IF(OR(VLOOKUP(M18,$U$5:$V$9,2,0)+VLOOKUP(M19,$U$5:$V$9,2,0)+VLOOKUP(M20,$U$5:$V$9,2,0)=35,AND(VLOOKUP(M18,$U$5:$V$9,2,0)+VLOOKUP(M19,$U$5:$V$9,2,0)+VLOOKUP(M20,$U$5:$V$9,2,0)&gt;=19,VLOOKUP(M18,$U$5:$V$9,2,0)+VLOOKUP(M19,$U$5:$V$9,2,0)+VLOOKUP(M20,$U$5:$V$9,2,0)&lt;=33,OR(COUNTIF(M18:M20,"Kurang")&lt;=1,COUNTIF(M18:M20,"Sangat Kurang"&lt;1)))),"Cukup",IF(AND(VLOOKUP(M18,$U$5:$V$9,2,0)+VLOOKUP(M19,$U$5:$V$9,2,0)+VLOOKUP(M20,$U$5:$V$9,2,0)&gt;=34,VLOOKUP(M18,$U$5:$V$9,2,0)+VLOOKUP(M19,$U$5:$V$9,2,0)+VLOOKUP(M20,$U$5:$V$9,2,0)&lt;=42,COUNTIF(M18:M20,"Kurang")&lt;1),"Baik",IF(VLOOKUP(M18,$U$5:$V$9,2,0)+VLOOKUP(M19,$U$5:$V$9,2,0)+VLOOKUP(M20,$U$5:$V$9,2,0)&gt;=45,"Sangat Baik","-")))))</f>
        <v>Baik</v>
      </c>
      <c r="P18" s="492" t="str">
        <f>IF(COUNTIF(M18:M20,"Sangat Kurang")&gt;=2,"Sangat Kurang",IF(OR(AND(SUM(N18:N20)&lt;=18,OR(COUNTIF(A15:C15,"Kurang")&gt;=2,COUNTIF(M18:M20,"Sangat Kurang")&gt;=1)),AND(SUM(N18:N20)&gt;=18,SUM(N18:N20)&lt;=33,OR(COUNTIF(M18:M20,"Sangat Kurang")&gt;=1,(COUNTIF(M18:M20,"Kurang")&gt;=2)))),"Kurang",IF(OR(SUM(N18:N20)=35,AND(SUM(N18:N20)&gt;=19,SUM(N18:N20)&lt;=33,OR(COUNTIF(M18:M20,"Kurang")&lt;=1,COUNTIF(M18:M20,"Sangat Kurang"&lt;1)))),"Cukup",IF(AND(SUM(N18:N20)&gt;=34,SUM(N18:N20)&lt;=42,COUNTIF(M18:M20,"Kurang")&lt;1),"Baik",IF(SUM(N18:N20)&gt;=45,"Sangat Baik","-")))))</f>
        <v>Baik</v>
      </c>
      <c r="Q18" s="489">
        <f>VLOOKUP(O18,$AE$15:$AF$19,2,0)</f>
        <v>100</v>
      </c>
      <c r="R18" s="492" t="s">
        <v>106</v>
      </c>
      <c r="S18" s="259"/>
      <c r="T18" s="76"/>
      <c r="U18" s="76"/>
      <c r="V18" s="77">
        <f>'[2]11.A Penilaian SKP JPT KU'!B18</f>
        <v>0</v>
      </c>
      <c r="W18" s="77">
        <f>'[2]11.A Penilaian SKP JPT KU'!C18</f>
        <v>0</v>
      </c>
      <c r="X18" s="78" t="e">
        <f>VLOOKUP(W18,'[2]11.A Penilaian SKP JPT KU'!$C$15:$K$18,8,0)</f>
        <v>#DIV/0!</v>
      </c>
      <c r="Y18" s="18"/>
      <c r="Z18" s="16" t="s">
        <v>112</v>
      </c>
      <c r="AA18" s="16" t="s">
        <v>112</v>
      </c>
      <c r="AB18" s="19" t="s">
        <v>113</v>
      </c>
      <c r="AC18" s="16" t="s">
        <v>107</v>
      </c>
      <c r="AD18" s="16" t="s">
        <v>107</v>
      </c>
      <c r="AE18" s="21" t="s">
        <v>87</v>
      </c>
      <c r="AF18" s="21">
        <v>60</v>
      </c>
      <c r="AG18" s="18">
        <v>2</v>
      </c>
      <c r="AH18" s="22">
        <f>(5+4+2)/3</f>
        <v>3.6666666666666665</v>
      </c>
      <c r="AI18" s="23" t="s">
        <v>86</v>
      </c>
    </row>
    <row r="19" spans="1:39" s="24" customFormat="1" ht="33" customHeight="1" x14ac:dyDescent="0.25">
      <c r="A19" s="475"/>
      <c r="B19" s="479"/>
      <c r="C19" s="480"/>
      <c r="D19" s="484"/>
      <c r="E19" s="236" t="s">
        <v>109</v>
      </c>
      <c r="F19" s="495" t="str">
        <f>'PENETAPAN SKP'!F18:G18</f>
        <v>Tingkat kesesuaian kondisi lapangan dengan isi laporan</v>
      </c>
      <c r="G19" s="496"/>
      <c r="H19" s="497"/>
      <c r="I19" s="237">
        <f>'PENETAPAN SKP'!H18</f>
        <v>100</v>
      </c>
      <c r="J19" s="270">
        <v>100</v>
      </c>
      <c r="K19" s="260" t="s">
        <v>81</v>
      </c>
      <c r="L19" s="261">
        <f t="shared" si="0"/>
        <v>1</v>
      </c>
      <c r="M19" s="238" t="str">
        <f t="shared" si="1"/>
        <v>Baik</v>
      </c>
      <c r="N19" s="262">
        <f t="shared" si="2"/>
        <v>13</v>
      </c>
      <c r="O19" s="490"/>
      <c r="P19" s="493"/>
      <c r="Q19" s="490"/>
      <c r="R19" s="493"/>
      <c r="S19" s="283">
        <f>IF(R18="direct",Q18,(Q18*80%)+(VLOOKUP(B18,$V$14:$X$19,3,0)*20%))</f>
        <v>100</v>
      </c>
      <c r="T19" s="76"/>
      <c r="U19" s="76"/>
      <c r="V19" s="77"/>
      <c r="W19" s="77"/>
      <c r="X19" s="79"/>
      <c r="Y19" s="18"/>
      <c r="Z19" s="16" t="s">
        <v>113</v>
      </c>
      <c r="AA19" s="19" t="s">
        <v>113</v>
      </c>
      <c r="AB19" s="16" t="s">
        <v>107</v>
      </c>
      <c r="AC19" s="16" t="s">
        <v>107</v>
      </c>
      <c r="AD19" s="16" t="s">
        <v>107</v>
      </c>
      <c r="AE19" s="20" t="s">
        <v>88</v>
      </c>
      <c r="AF19" s="21">
        <v>25</v>
      </c>
      <c r="AG19" s="18">
        <v>1</v>
      </c>
      <c r="AH19" s="22">
        <f>(5+4+1)/3</f>
        <v>3.3333333333333335</v>
      </c>
      <c r="AI19" s="23" t="s">
        <v>87</v>
      </c>
    </row>
    <row r="20" spans="1:39" ht="33" customHeight="1" thickBot="1" x14ac:dyDescent="0.35">
      <c r="A20" s="476"/>
      <c r="B20" s="481"/>
      <c r="C20" s="482"/>
      <c r="D20" s="485"/>
      <c r="E20" s="239" t="s">
        <v>111</v>
      </c>
      <c r="F20" s="498" t="str">
        <f>'PENETAPAN SKP'!F19:G19</f>
        <v>Tingkat ketepatan waktu pemantauan dan penyusunan laporan</v>
      </c>
      <c r="G20" s="499"/>
      <c r="H20" s="500"/>
      <c r="I20" s="240">
        <f>'PENETAPAN SKP'!H19</f>
        <v>6</v>
      </c>
      <c r="J20" s="271">
        <f t="shared" ref="J20:J32" si="3">I20</f>
        <v>6</v>
      </c>
      <c r="K20" s="264" t="s">
        <v>81</v>
      </c>
      <c r="L20" s="261">
        <f t="shared" si="0"/>
        <v>1</v>
      </c>
      <c r="M20" s="238" t="str">
        <f t="shared" si="1"/>
        <v>Baik</v>
      </c>
      <c r="N20" s="262">
        <f t="shared" si="2"/>
        <v>13</v>
      </c>
      <c r="O20" s="491"/>
      <c r="P20" s="494"/>
      <c r="Q20" s="491"/>
      <c r="R20" s="494"/>
      <c r="S20" s="265"/>
      <c r="T20" s="63"/>
      <c r="U20" s="63"/>
      <c r="V20" s="63"/>
      <c r="W20" s="63"/>
      <c r="X20" s="63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22">
        <f>(5+3+3)/3</f>
        <v>3.6666666666666665</v>
      </c>
      <c r="AM20" s="8" t="s">
        <v>86</v>
      </c>
    </row>
    <row r="21" spans="1:39" s="37" customFormat="1" ht="33" customHeight="1" x14ac:dyDescent="0.3">
      <c r="A21" s="474">
        <v>3</v>
      </c>
      <c r="B21" s="477" t="str">
        <f>'PENETAPAN SKP'!B20</f>
        <v xml:space="preserve">Terlaksananya analisa dan tersedianya alternatif pemecahan masalah yang berkaitan dengan perencanaan pegawai sesuai dengan prosedur dan ketentuan yang berlaku </v>
      </c>
      <c r="C21" s="478"/>
      <c r="D21" s="483" t="str">
        <f>'PENETAPAN SKP'!C20</f>
        <v xml:space="preserve">Tersedianya  alternatif pemecahan masalah yang berkaitan dengan perencanaan pegawai sesuai dengan prosedur dan ketentuan yang berlaku </v>
      </c>
      <c r="E21" s="233" t="s">
        <v>105</v>
      </c>
      <c r="F21" s="486" t="str">
        <f>'PENETAPAN SKP'!F20:G20</f>
        <v>Jumlah laporan hasil pelaksanaan seleksi CPNS dan PPPK</v>
      </c>
      <c r="G21" s="487"/>
      <c r="H21" s="488"/>
      <c r="I21" s="234">
        <f>'PENETAPAN SKP'!H20</f>
        <v>6</v>
      </c>
      <c r="J21" s="235">
        <v>6</v>
      </c>
      <c r="K21" s="257" t="s">
        <v>81</v>
      </c>
      <c r="L21" s="258">
        <f t="shared" ref="L21:L32" si="4">IF(AND(I21=0,J21=0),0,IF(K21="Normal",(IF((J21/I21)&lt;=0%,0%,IF((J21/I21)&gt;110%,110%,J21/I21))),IF(K21="Khusus",IF(1+(1-(J21/I21))&lt;=0%,0%,IF(1+(1-(J21/I21))&gt;110,110%,1+(1-(J21/I21)))))))</f>
        <v>1</v>
      </c>
      <c r="M21" s="235" t="str">
        <f t="shared" ref="M21:M32" si="5">IF(L21&lt;=59%,"Sangat Kurang",IF(L21&lt;=79%,"Kurang",IF(L21&lt;=99%,"Cukup",IF(L21=100%,"Baik",IF(L21&gt;=101%,"Sangat Baik")))))</f>
        <v>Baik</v>
      </c>
      <c r="N21" s="257">
        <f t="shared" ref="N21:N32" si="6">VLOOKUP(M21,$U$5:$V$9,2,0)</f>
        <v>13</v>
      </c>
      <c r="O21" s="489" t="str">
        <f>IF(COUNTIF(M21:M23,"Sangat Kurang")&gt;=2,"Sangat Kurang",IF(OR(AND(VLOOKUP(M21,$U$5:$V$9,2,0)+VLOOKUP(M22,$U$5:$V$9,2,0)+VLOOKUP(M23,$U$5:$V$9,2,0)&lt;=18,OR(COUNTIF(A18:C18,"Kurang")&gt;=2,COUNTIF(M21:M23,"Sangat Kurang")&gt;=1)),AND(VLOOKUP(M21,$U$5:$V$9,2,0)+VLOOKUP(M22,$U$5:$V$9,2,0)+VLOOKUP(M23,$U$5:$V$9,2,0)&gt;=18,VLOOKUP(M21,$U$5:$V$9,2,0)+VLOOKUP(M22,$U$5:$V$9,2,0)+VLOOKUP(M23,$U$5:$V$9,2,0)&lt;=33,OR(COUNTIF(M21:M23,"Sangat Kurang")&gt;=1,(COUNTIF(M21:M23,"Kurang")&gt;=2)))),"Kurang",IF(OR(VLOOKUP(M21,$U$5:$V$9,2,0)+VLOOKUP(M22,$U$5:$V$9,2,0)+VLOOKUP(M23,$U$5:$V$9,2,0)=35,AND(VLOOKUP(M21,$U$5:$V$9,2,0)+VLOOKUP(M22,$U$5:$V$9,2,0)+VLOOKUP(M23,$U$5:$V$9,2,0)&gt;=19,VLOOKUP(M21,$U$5:$V$9,2,0)+VLOOKUP(M22,$U$5:$V$9,2,0)+VLOOKUP(M23,$U$5:$V$9,2,0)&lt;=33,OR(COUNTIF(M21:M23,"Kurang")&lt;=1,COUNTIF(M21:M23,"Sangat Kurang"&lt;1)))),"Cukup",IF(AND(VLOOKUP(M21,$U$5:$V$9,2,0)+VLOOKUP(M22,$U$5:$V$9,2,0)+VLOOKUP(M23,$U$5:$V$9,2,0)&gt;=34,VLOOKUP(M21,$U$5:$V$9,2,0)+VLOOKUP(M22,$U$5:$V$9,2,0)+VLOOKUP(M23,$U$5:$V$9,2,0)&lt;=42,COUNTIF(M21:M23,"Kurang")&lt;1),"Baik",IF(VLOOKUP(M21,$U$5:$V$9,2,0)+VLOOKUP(M22,$U$5:$V$9,2,0)+VLOOKUP(M23,$U$5:$V$9,2,0)&gt;=45,"Sangat Baik","-")))))</f>
        <v>Baik</v>
      </c>
      <c r="P21" s="492" t="str">
        <f>IF(COUNTIF(M21:M23,"Sangat Kurang")&gt;=2,"Sangat Kurang",IF(OR(AND(SUM(N21:N23)&lt;=18,OR(COUNTIF(A18:C18,"Kurang")&gt;=2,COUNTIF(M21:M23,"Sangat Kurang")&gt;=1)),AND(SUM(N21:N23)&gt;=18,SUM(N21:N23)&lt;=33,OR(COUNTIF(M21:M23,"Sangat Kurang")&gt;=1,(COUNTIF(M21:M23,"Kurang")&gt;=2)))),"Kurang",IF(OR(SUM(N21:N23)=35,AND(SUM(N21:N23)&gt;=19,SUM(N21:N23)&lt;=33,OR(COUNTIF(M21:M23,"Kurang")&lt;=1,COUNTIF(M21:M23,"Sangat Kurang"&lt;1)))),"Cukup",IF(AND(SUM(N21:N23)&gt;=34,SUM(N21:N23)&lt;=42,COUNTIF(M21:M23,"Kurang")&lt;1),"Baik",IF(SUM(N21:N23)&gt;=45,"Sangat Baik","-")))))</f>
        <v>Baik</v>
      </c>
      <c r="Q21" s="489">
        <f>VLOOKUP(O21,$AE$15:$AF$19,2,0)</f>
        <v>100</v>
      </c>
      <c r="R21" s="492" t="s">
        <v>106</v>
      </c>
      <c r="S21" s="259"/>
      <c r="T21" s="63"/>
      <c r="U21" s="63"/>
      <c r="V21" s="63"/>
      <c r="W21" s="63"/>
      <c r="X21" s="63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22"/>
      <c r="AM21" s="8"/>
    </row>
    <row r="22" spans="1:39" s="37" customFormat="1" ht="33" customHeight="1" x14ac:dyDescent="0.3">
      <c r="A22" s="475"/>
      <c r="B22" s="479"/>
      <c r="C22" s="480"/>
      <c r="D22" s="484"/>
      <c r="E22" s="236" t="s">
        <v>109</v>
      </c>
      <c r="F22" s="495" t="str">
        <f>'PENETAPAN SKP'!F21:G21</f>
        <v>Tingkat kesesuaian kondisi lapangan dengan isi laporan</v>
      </c>
      <c r="G22" s="496"/>
      <c r="H22" s="497"/>
      <c r="I22" s="237">
        <f>'PENETAPAN SKP'!H21</f>
        <v>100</v>
      </c>
      <c r="J22" s="270">
        <v>100</v>
      </c>
      <c r="K22" s="260" t="s">
        <v>81</v>
      </c>
      <c r="L22" s="261">
        <f t="shared" si="4"/>
        <v>1</v>
      </c>
      <c r="M22" s="238" t="str">
        <f t="shared" si="5"/>
        <v>Baik</v>
      </c>
      <c r="N22" s="262">
        <f t="shared" si="6"/>
        <v>13</v>
      </c>
      <c r="O22" s="490"/>
      <c r="P22" s="493"/>
      <c r="Q22" s="490"/>
      <c r="R22" s="493"/>
      <c r="S22" s="263">
        <f>IF(R21="direct",Q21,(Q21*80%)+(VLOOKUP(B21,$V$14:$X$19,3,0)*20%))</f>
        <v>100</v>
      </c>
      <c r="T22" s="63"/>
      <c r="U22" s="63"/>
      <c r="V22" s="63"/>
      <c r="W22" s="63"/>
      <c r="X22" s="63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22"/>
      <c r="AM22" s="8"/>
    </row>
    <row r="23" spans="1:39" s="37" customFormat="1" ht="33" customHeight="1" thickBot="1" x14ac:dyDescent="0.35">
      <c r="A23" s="476"/>
      <c r="B23" s="481"/>
      <c r="C23" s="482"/>
      <c r="D23" s="485"/>
      <c r="E23" s="239" t="s">
        <v>111</v>
      </c>
      <c r="F23" s="498" t="str">
        <f>'PENETAPAN SKP'!F22:G22</f>
        <v>Tingkat ketepatan waktu pemantauan dan penyusunan laporan</v>
      </c>
      <c r="G23" s="499"/>
      <c r="H23" s="500"/>
      <c r="I23" s="240">
        <f>'PENETAPAN SKP'!H22</f>
        <v>6</v>
      </c>
      <c r="J23" s="271">
        <f t="shared" si="3"/>
        <v>6</v>
      </c>
      <c r="K23" s="264" t="s">
        <v>81</v>
      </c>
      <c r="L23" s="261">
        <f t="shared" si="4"/>
        <v>1</v>
      </c>
      <c r="M23" s="238" t="str">
        <f t="shared" si="5"/>
        <v>Baik</v>
      </c>
      <c r="N23" s="262">
        <f t="shared" si="6"/>
        <v>13</v>
      </c>
      <c r="O23" s="491"/>
      <c r="P23" s="494"/>
      <c r="Q23" s="491"/>
      <c r="R23" s="494"/>
      <c r="S23" s="265"/>
      <c r="T23" s="63"/>
      <c r="U23" s="63"/>
      <c r="V23" s="63"/>
      <c r="W23" s="63"/>
      <c r="X23" s="63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22"/>
      <c r="AM23" s="8"/>
    </row>
    <row r="24" spans="1:39" s="37" customFormat="1" ht="33" customHeight="1" x14ac:dyDescent="0.3">
      <c r="A24" s="474">
        <v>4</v>
      </c>
      <c r="B24" s="477" t="str">
        <f>'PENETAPAN SKP'!B23</f>
        <v>Terlaksananya koreksi dan telaah pada konsep penyusunan formasi pegawai dengan memperhatikan informasi jabatan dan hasil analisis beban kerja</v>
      </c>
      <c r="C24" s="478"/>
      <c r="D24" s="483" t="str">
        <f>'PENETAPAN SKP'!C23</f>
        <v>Tersedianya konsep penyusunan formasi pegawai sesuai dengan Analisis Jabatan dan Analisis Beban Kerja</v>
      </c>
      <c r="E24" s="233" t="s">
        <v>105</v>
      </c>
      <c r="F24" s="486" t="str">
        <f>'PENETAPAN SKP'!F23:G23</f>
        <v>Jumlah Laporan Penyusunan Formasi Pegawai</v>
      </c>
      <c r="G24" s="487"/>
      <c r="H24" s="488"/>
      <c r="I24" s="234">
        <f>'PENETAPAN SKP'!H23</f>
        <v>2</v>
      </c>
      <c r="J24" s="235">
        <v>2</v>
      </c>
      <c r="K24" s="257" t="s">
        <v>81</v>
      </c>
      <c r="L24" s="258">
        <f t="shared" si="4"/>
        <v>1</v>
      </c>
      <c r="M24" s="235" t="str">
        <f t="shared" si="5"/>
        <v>Baik</v>
      </c>
      <c r="N24" s="257">
        <f t="shared" si="6"/>
        <v>13</v>
      </c>
      <c r="O24" s="489" t="str">
        <f>IF(COUNTIF(M24:M26,"Sangat Kurang")&gt;=2,"Sangat Kurang",IF(OR(AND(VLOOKUP(M24,$U$5:$V$9,2,0)+VLOOKUP(M25,$U$5:$V$9,2,0)+VLOOKUP(M26,$U$5:$V$9,2,0)&lt;=18,OR(COUNTIF(A21:C21,"Kurang")&gt;=2,COUNTIF(M24:M26,"Sangat Kurang")&gt;=1)),AND(VLOOKUP(M24,$U$5:$V$9,2,0)+VLOOKUP(M25,$U$5:$V$9,2,0)+VLOOKUP(M26,$U$5:$V$9,2,0)&gt;=18,VLOOKUP(M24,$U$5:$V$9,2,0)+VLOOKUP(M25,$U$5:$V$9,2,0)+VLOOKUP(M26,$U$5:$V$9,2,0)&lt;=33,OR(COUNTIF(M24:M26,"Sangat Kurang")&gt;=1,(COUNTIF(M24:M26,"Kurang")&gt;=2)))),"Kurang",IF(OR(VLOOKUP(M24,$U$5:$V$9,2,0)+VLOOKUP(M25,$U$5:$V$9,2,0)+VLOOKUP(M26,$U$5:$V$9,2,0)=35,AND(VLOOKUP(M24,$U$5:$V$9,2,0)+VLOOKUP(M25,$U$5:$V$9,2,0)+VLOOKUP(M26,$U$5:$V$9,2,0)&gt;=19,VLOOKUP(M24,$U$5:$V$9,2,0)+VLOOKUP(M25,$U$5:$V$9,2,0)+VLOOKUP(M26,$U$5:$V$9,2,0)&lt;=33,OR(COUNTIF(M24:M26,"Kurang")&lt;=1,COUNTIF(M24:M26,"Sangat Kurang"&lt;1)))),"Cukup",IF(AND(VLOOKUP(M24,$U$5:$V$9,2,0)+VLOOKUP(M25,$U$5:$V$9,2,0)+VLOOKUP(M26,$U$5:$V$9,2,0)&gt;=34,VLOOKUP(M24,$U$5:$V$9,2,0)+VLOOKUP(M25,$U$5:$V$9,2,0)+VLOOKUP(M26,$U$5:$V$9,2,0)&lt;=42,COUNTIF(M24:M26,"Kurang")&lt;1),"Baik",IF(VLOOKUP(M24,$U$5:$V$9,2,0)+VLOOKUP(M25,$U$5:$V$9,2,0)+VLOOKUP(M26,$U$5:$V$9,2,0)&gt;=45,"Sangat Baik","-")))))</f>
        <v>Baik</v>
      </c>
      <c r="P24" s="492" t="str">
        <f>IF(COUNTIF(M24:M26,"Sangat Kurang")&gt;=2,"Sangat Kurang",IF(OR(AND(SUM(N24:N26)&lt;=18,OR(COUNTIF(A21:C21,"Kurang")&gt;=2,COUNTIF(M24:M26,"Sangat Kurang")&gt;=1)),AND(SUM(N24:N26)&gt;=18,SUM(N24:N26)&lt;=33,OR(COUNTIF(M24:M26,"Sangat Kurang")&gt;=1,(COUNTIF(M24:M26,"Kurang")&gt;=2)))),"Kurang",IF(OR(SUM(N24:N26)=35,AND(SUM(N24:N26)&gt;=19,SUM(N24:N26)&lt;=33,OR(COUNTIF(M24:M26,"Kurang")&lt;=1,COUNTIF(M24:M26,"Sangat Kurang"&lt;1)))),"Cukup",IF(AND(SUM(N24:N26)&gt;=34,SUM(N24:N26)&lt;=42,COUNTIF(M24:M26,"Kurang")&lt;1),"Baik",IF(SUM(N24:N26)&gt;=45,"Sangat Baik","-")))))</f>
        <v>Baik</v>
      </c>
      <c r="Q24" s="489">
        <f>VLOOKUP(O24,$AE$15:$AF$19,2,0)</f>
        <v>100</v>
      </c>
      <c r="R24" s="492" t="s">
        <v>106</v>
      </c>
      <c r="S24" s="259"/>
      <c r="T24" s="63"/>
      <c r="U24" s="63"/>
      <c r="V24" s="63"/>
      <c r="W24" s="63"/>
      <c r="X24" s="63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22"/>
      <c r="AM24" s="8"/>
    </row>
    <row r="25" spans="1:39" s="37" customFormat="1" ht="33" customHeight="1" x14ac:dyDescent="0.3">
      <c r="A25" s="475"/>
      <c r="B25" s="479"/>
      <c r="C25" s="480"/>
      <c r="D25" s="484"/>
      <c r="E25" s="236" t="s">
        <v>109</v>
      </c>
      <c r="F25" s="495" t="str">
        <f>'PENETAPAN SKP'!F24:G24</f>
        <v>Tingkat kesesuaian kondisi lapangan dengan isi laporan</v>
      </c>
      <c r="G25" s="496"/>
      <c r="H25" s="497"/>
      <c r="I25" s="237">
        <f>'PENETAPAN SKP'!H24</f>
        <v>100</v>
      </c>
      <c r="J25" s="270">
        <v>100</v>
      </c>
      <c r="K25" s="260" t="s">
        <v>81</v>
      </c>
      <c r="L25" s="261">
        <f t="shared" si="4"/>
        <v>1</v>
      </c>
      <c r="M25" s="238" t="str">
        <f t="shared" si="5"/>
        <v>Baik</v>
      </c>
      <c r="N25" s="262">
        <f t="shared" si="6"/>
        <v>13</v>
      </c>
      <c r="O25" s="490"/>
      <c r="P25" s="493"/>
      <c r="Q25" s="490"/>
      <c r="R25" s="493"/>
      <c r="S25" s="263">
        <f>IF(R24="direct",Q24,(Q24*80%)+(VLOOKUP(B24,$V$14:$X$19,3,0)*20%))</f>
        <v>100</v>
      </c>
      <c r="T25" s="63"/>
      <c r="U25" s="63"/>
      <c r="V25" s="63"/>
      <c r="W25" s="63"/>
      <c r="X25" s="63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22"/>
      <c r="AM25" s="8"/>
    </row>
    <row r="26" spans="1:39" s="37" customFormat="1" ht="33" customHeight="1" thickBot="1" x14ac:dyDescent="0.35">
      <c r="A26" s="476"/>
      <c r="B26" s="481"/>
      <c r="C26" s="482"/>
      <c r="D26" s="485"/>
      <c r="E26" s="239" t="s">
        <v>111</v>
      </c>
      <c r="F26" s="498" t="str">
        <f>'PENETAPAN SKP'!F25:G25</f>
        <v>Tingkat ketepatan waktu pemantauan dan penyusunan laporan</v>
      </c>
      <c r="G26" s="499"/>
      <c r="H26" s="500"/>
      <c r="I26" s="240">
        <f>'PENETAPAN SKP'!H25</f>
        <v>6</v>
      </c>
      <c r="J26" s="271">
        <f t="shared" si="3"/>
        <v>6</v>
      </c>
      <c r="K26" s="264" t="s">
        <v>81</v>
      </c>
      <c r="L26" s="261">
        <f t="shared" si="4"/>
        <v>1</v>
      </c>
      <c r="M26" s="238" t="str">
        <f t="shared" si="5"/>
        <v>Baik</v>
      </c>
      <c r="N26" s="262">
        <f t="shared" si="6"/>
        <v>13</v>
      </c>
      <c r="O26" s="491"/>
      <c r="P26" s="494"/>
      <c r="Q26" s="491"/>
      <c r="R26" s="494"/>
      <c r="S26" s="265"/>
      <c r="T26" s="63"/>
      <c r="U26" s="63"/>
      <c r="V26" s="63"/>
      <c r="W26" s="63"/>
      <c r="X26" s="63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22"/>
      <c r="AM26" s="8"/>
    </row>
    <row r="27" spans="1:39" s="37" customFormat="1" ht="33" customHeight="1" x14ac:dyDescent="0.3">
      <c r="A27" s="474">
        <v>5</v>
      </c>
      <c r="B27" s="477" t="str">
        <f>'PENETAPAN SKP'!B26</f>
        <v>Terlaksananya evaluasi pelaksanaan tugas di bidang perencanaan, pendidikan dan sistem informasi</v>
      </c>
      <c r="C27" s="478"/>
      <c r="D27" s="483" t="str">
        <f>'PENETAPAN SKP'!C26</f>
        <v>Terlaksananya evaluasi pelaksanaan tugas di sub bidang bidang perencanaan dan formasi pegawai</v>
      </c>
      <c r="E27" s="233" t="s">
        <v>105</v>
      </c>
      <c r="F27" s="486" t="str">
        <f>'PENETAPAN SKP'!F26:G26</f>
        <v>Jumlah laporan evaluasi pelaksanaan kegiatan</v>
      </c>
      <c r="G27" s="487"/>
      <c r="H27" s="488"/>
      <c r="I27" s="234">
        <f>'PENETAPAN SKP'!H26</f>
        <v>6</v>
      </c>
      <c r="J27" s="235">
        <v>6</v>
      </c>
      <c r="K27" s="257" t="s">
        <v>81</v>
      </c>
      <c r="L27" s="258">
        <f t="shared" si="4"/>
        <v>1</v>
      </c>
      <c r="M27" s="235" t="str">
        <f t="shared" si="5"/>
        <v>Baik</v>
      </c>
      <c r="N27" s="257">
        <f t="shared" si="6"/>
        <v>13</v>
      </c>
      <c r="O27" s="489" t="str">
        <f>IF(COUNTIF(M27:M29,"Sangat Kurang")&gt;=2,"Sangat Kurang",IF(OR(AND(VLOOKUP(M27,$U$5:$V$9,2,0)+VLOOKUP(M28,$U$5:$V$9,2,0)+VLOOKUP(M29,$U$5:$V$9,2,0)&lt;=18,OR(COUNTIF(A24:C24,"Kurang")&gt;=2,COUNTIF(M27:M29,"Sangat Kurang")&gt;=1)),AND(VLOOKUP(M27,$U$5:$V$9,2,0)+VLOOKUP(M28,$U$5:$V$9,2,0)+VLOOKUP(M29,$U$5:$V$9,2,0)&gt;=18,VLOOKUP(M27,$U$5:$V$9,2,0)+VLOOKUP(M28,$U$5:$V$9,2,0)+VLOOKUP(M29,$U$5:$V$9,2,0)&lt;=33,OR(COUNTIF(M27:M29,"Sangat Kurang")&gt;=1,(COUNTIF(M27:M29,"Kurang")&gt;=2)))),"Kurang",IF(OR(VLOOKUP(M27,$U$5:$V$9,2,0)+VLOOKUP(M28,$U$5:$V$9,2,0)+VLOOKUP(M29,$U$5:$V$9,2,0)=35,AND(VLOOKUP(M27,$U$5:$V$9,2,0)+VLOOKUP(M28,$U$5:$V$9,2,0)+VLOOKUP(M29,$U$5:$V$9,2,0)&gt;=19,VLOOKUP(M27,$U$5:$V$9,2,0)+VLOOKUP(M28,$U$5:$V$9,2,0)+VLOOKUP(M29,$U$5:$V$9,2,0)&lt;=33,OR(COUNTIF(M27:M29,"Kurang")&lt;=1,COUNTIF(M27:M29,"Sangat Kurang"&lt;1)))),"Cukup",IF(AND(VLOOKUP(M27,$U$5:$V$9,2,0)+VLOOKUP(M28,$U$5:$V$9,2,0)+VLOOKUP(M29,$U$5:$V$9,2,0)&gt;=34,VLOOKUP(M27,$U$5:$V$9,2,0)+VLOOKUP(M28,$U$5:$V$9,2,0)+VLOOKUP(M29,$U$5:$V$9,2,0)&lt;=42,COUNTIF(M27:M29,"Kurang")&lt;1),"Baik",IF(VLOOKUP(M27,$U$5:$V$9,2,0)+VLOOKUP(M28,$U$5:$V$9,2,0)+VLOOKUP(M29,$U$5:$V$9,2,0)&gt;=45,"Sangat Baik","-")))))</f>
        <v>Baik</v>
      </c>
      <c r="P27" s="492" t="str">
        <f>IF(COUNTIF(M27:M29,"Sangat Kurang")&gt;=2,"Sangat Kurang",IF(OR(AND(SUM(N27:N29)&lt;=18,OR(COUNTIF(A24:C24,"Kurang")&gt;=2,COUNTIF(M27:M29,"Sangat Kurang")&gt;=1)),AND(SUM(N27:N29)&gt;=18,SUM(N27:N29)&lt;=33,OR(COUNTIF(M27:M29,"Sangat Kurang")&gt;=1,(COUNTIF(M27:M29,"Kurang")&gt;=2)))),"Kurang",IF(OR(SUM(N27:N29)=35,AND(SUM(N27:N29)&gt;=19,SUM(N27:N29)&lt;=33,OR(COUNTIF(M27:M29,"Kurang")&lt;=1,COUNTIF(M27:M29,"Sangat Kurang"&lt;1)))),"Cukup",IF(AND(SUM(N27:N29)&gt;=34,SUM(N27:N29)&lt;=42,COUNTIF(M27:M29,"Kurang")&lt;1),"Baik",IF(SUM(N27:N29)&gt;=45,"Sangat Baik","-")))))</f>
        <v>Baik</v>
      </c>
      <c r="Q27" s="489">
        <f>VLOOKUP(O27,$AE$15:$AF$19,2,0)</f>
        <v>100</v>
      </c>
      <c r="R27" s="492" t="s">
        <v>106</v>
      </c>
      <c r="S27" s="259"/>
      <c r="T27" s="63"/>
      <c r="U27" s="63"/>
      <c r="V27" s="63"/>
      <c r="W27" s="63"/>
      <c r="X27" s="63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22"/>
      <c r="AM27" s="8"/>
    </row>
    <row r="28" spans="1:39" s="37" customFormat="1" ht="33" customHeight="1" x14ac:dyDescent="0.3">
      <c r="A28" s="475"/>
      <c r="B28" s="479"/>
      <c r="C28" s="480"/>
      <c r="D28" s="484"/>
      <c r="E28" s="236" t="s">
        <v>109</v>
      </c>
      <c r="F28" s="495" t="str">
        <f>'PENETAPAN SKP'!F27:G27</f>
        <v>Tingkat kelengkapan data</v>
      </c>
      <c r="G28" s="496"/>
      <c r="H28" s="497"/>
      <c r="I28" s="237">
        <f>'PENETAPAN SKP'!H27</f>
        <v>100</v>
      </c>
      <c r="J28" s="270">
        <v>100</v>
      </c>
      <c r="K28" s="260" t="s">
        <v>81</v>
      </c>
      <c r="L28" s="261">
        <f t="shared" si="4"/>
        <v>1</v>
      </c>
      <c r="M28" s="238" t="str">
        <f t="shared" si="5"/>
        <v>Baik</v>
      </c>
      <c r="N28" s="262">
        <f t="shared" si="6"/>
        <v>13</v>
      </c>
      <c r="O28" s="490"/>
      <c r="P28" s="493"/>
      <c r="Q28" s="490"/>
      <c r="R28" s="493"/>
      <c r="S28" s="263">
        <f>IF(R27="direct",Q27,(Q27*80%)+(VLOOKUP(B27,$V$14:$X$19,3,0)*20%))</f>
        <v>100</v>
      </c>
      <c r="T28" s="63"/>
      <c r="U28" s="63"/>
      <c r="V28" s="63"/>
      <c r="W28" s="63"/>
      <c r="X28" s="63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22"/>
      <c r="AM28" s="8"/>
    </row>
    <row r="29" spans="1:39" s="37" customFormat="1" ht="33" customHeight="1" thickBot="1" x14ac:dyDescent="0.35">
      <c r="A29" s="476"/>
      <c r="B29" s="481"/>
      <c r="C29" s="482"/>
      <c r="D29" s="485"/>
      <c r="E29" s="239" t="s">
        <v>111</v>
      </c>
      <c r="F29" s="498" t="str">
        <f>'PENETAPAN SKP'!F28:G28</f>
        <v>Tingkat ketepatan waktu pemberkasan</v>
      </c>
      <c r="G29" s="499"/>
      <c r="H29" s="500"/>
      <c r="I29" s="240">
        <f>'PENETAPAN SKP'!H28</f>
        <v>6</v>
      </c>
      <c r="J29" s="271">
        <f t="shared" si="3"/>
        <v>6</v>
      </c>
      <c r="K29" s="264" t="s">
        <v>81</v>
      </c>
      <c r="L29" s="261">
        <f t="shared" si="4"/>
        <v>1</v>
      </c>
      <c r="M29" s="238" t="str">
        <f t="shared" si="5"/>
        <v>Baik</v>
      </c>
      <c r="N29" s="262">
        <f t="shared" si="6"/>
        <v>13</v>
      </c>
      <c r="O29" s="491"/>
      <c r="P29" s="494"/>
      <c r="Q29" s="491"/>
      <c r="R29" s="494"/>
      <c r="S29" s="265"/>
      <c r="T29" s="63"/>
      <c r="U29" s="63"/>
      <c r="V29" s="63"/>
      <c r="W29" s="63"/>
      <c r="X29" s="63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22"/>
      <c r="AM29" s="8"/>
    </row>
    <row r="30" spans="1:39" s="37" customFormat="1" ht="33" customHeight="1" x14ac:dyDescent="0.3">
      <c r="A30" s="474">
        <v>6</v>
      </c>
      <c r="B30" s="477" t="str">
        <f>'PENETAPAN SKP'!B29</f>
        <v>Terlaksananya tugas - tugas kedinasan lain yang diberikan oleh atasan</v>
      </c>
      <c r="C30" s="478"/>
      <c r="D30" s="483" t="str">
        <f>'PENETAPAN SKP'!C29</f>
        <v>Terlaksananya tugas-tugas lain yang diberikan oleh atasan</v>
      </c>
      <c r="E30" s="233" t="s">
        <v>105</v>
      </c>
      <c r="F30" s="486" t="str">
        <f>'PENETAPAN SKP'!F29:G29</f>
        <v>Jumlah penugasan lain</v>
      </c>
      <c r="G30" s="487"/>
      <c r="H30" s="488"/>
      <c r="I30" s="234">
        <f>'PENETAPAN SKP'!H29</f>
        <v>6</v>
      </c>
      <c r="J30" s="235">
        <v>6</v>
      </c>
      <c r="K30" s="257" t="s">
        <v>81</v>
      </c>
      <c r="L30" s="258">
        <f t="shared" si="4"/>
        <v>1</v>
      </c>
      <c r="M30" s="235" t="str">
        <f t="shared" si="5"/>
        <v>Baik</v>
      </c>
      <c r="N30" s="257">
        <f t="shared" si="6"/>
        <v>13</v>
      </c>
      <c r="O30" s="489" t="str">
        <f>IF(COUNTIF(M30:M32,"Sangat Kurang")&gt;=2,"Sangat Kurang",IF(OR(AND(VLOOKUP(M30,$U$5:$V$9,2,0)+VLOOKUP(M31,$U$5:$V$9,2,0)+VLOOKUP(M32,$U$5:$V$9,2,0)&lt;=18,OR(COUNTIF(A27:C27,"Kurang")&gt;=2,COUNTIF(M30:M32,"Sangat Kurang")&gt;=1)),AND(VLOOKUP(M30,$U$5:$V$9,2,0)+VLOOKUP(M31,$U$5:$V$9,2,0)+VLOOKUP(M32,$U$5:$V$9,2,0)&gt;=18,VLOOKUP(M30,$U$5:$V$9,2,0)+VLOOKUP(M31,$U$5:$V$9,2,0)+VLOOKUP(M32,$U$5:$V$9,2,0)&lt;=33,OR(COUNTIF(M30:M32,"Sangat Kurang")&gt;=1,(COUNTIF(M30:M32,"Kurang")&gt;=2)))),"Kurang",IF(OR(VLOOKUP(M30,$U$5:$V$9,2,0)+VLOOKUP(M31,$U$5:$V$9,2,0)+VLOOKUP(M32,$U$5:$V$9,2,0)=35,AND(VLOOKUP(M30,$U$5:$V$9,2,0)+VLOOKUP(M31,$U$5:$V$9,2,0)+VLOOKUP(M32,$U$5:$V$9,2,0)&gt;=19,VLOOKUP(M30,$U$5:$V$9,2,0)+VLOOKUP(M31,$U$5:$V$9,2,0)+VLOOKUP(M32,$U$5:$V$9,2,0)&lt;=33,OR(COUNTIF(M30:M32,"Kurang")&lt;=1,COUNTIF(M30:M32,"Sangat Kurang"&lt;1)))),"Cukup",IF(AND(VLOOKUP(M30,$U$5:$V$9,2,0)+VLOOKUP(M31,$U$5:$V$9,2,0)+VLOOKUP(M32,$U$5:$V$9,2,0)&gt;=34,VLOOKUP(M30,$U$5:$V$9,2,0)+VLOOKUP(M31,$U$5:$V$9,2,0)+VLOOKUP(M32,$U$5:$V$9,2,0)&lt;=42,COUNTIF(M30:M32,"Kurang")&lt;1),"Baik",IF(VLOOKUP(M30,$U$5:$V$9,2,0)+VLOOKUP(M31,$U$5:$V$9,2,0)+VLOOKUP(M32,$U$5:$V$9,2,0)&gt;=45,"Sangat Baik","-")))))</f>
        <v>Baik</v>
      </c>
      <c r="P30" s="492" t="str">
        <f>IF(COUNTIF(M30:M32,"Sangat Kurang")&gt;=2,"Sangat Kurang",IF(OR(AND(SUM(N30:N32)&lt;=18,OR(COUNTIF(A27:C27,"Kurang")&gt;=2,COUNTIF(M30:M32,"Sangat Kurang")&gt;=1)),AND(SUM(N30:N32)&gt;=18,SUM(N30:N32)&lt;=33,OR(COUNTIF(M30:M32,"Sangat Kurang")&gt;=1,(COUNTIF(M30:M32,"Kurang")&gt;=2)))),"Kurang",IF(OR(SUM(N30:N32)=35,AND(SUM(N30:N32)&gt;=19,SUM(N30:N32)&lt;=33,OR(COUNTIF(M30:M32,"Kurang")&lt;=1,COUNTIF(M30:M32,"Sangat Kurang"&lt;1)))),"Cukup",IF(AND(SUM(N30:N32)&gt;=34,SUM(N30:N32)&lt;=42,COUNTIF(M30:M32,"Kurang")&lt;1),"Baik",IF(SUM(N30:N32)&gt;=45,"Sangat Baik","-")))))</f>
        <v>Baik</v>
      </c>
      <c r="Q30" s="489">
        <f>VLOOKUP(O30,$AE$15:$AF$19,2,0)</f>
        <v>100</v>
      </c>
      <c r="R30" s="492" t="s">
        <v>106</v>
      </c>
      <c r="S30" s="259"/>
      <c r="T30" s="63"/>
      <c r="U30" s="63"/>
      <c r="V30" s="63"/>
      <c r="W30" s="63"/>
      <c r="X30" s="63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22"/>
      <c r="AM30" s="8"/>
    </row>
    <row r="31" spans="1:39" s="37" customFormat="1" ht="33" customHeight="1" x14ac:dyDescent="0.3">
      <c r="A31" s="475"/>
      <c r="B31" s="479"/>
      <c r="C31" s="480"/>
      <c r="D31" s="484"/>
      <c r="E31" s="236" t="s">
        <v>109</v>
      </c>
      <c r="F31" s="495" t="str">
        <f>'PENETAPAN SKP'!F30:G30</f>
        <v>Tingkat penyelesaian tugas</v>
      </c>
      <c r="G31" s="496"/>
      <c r="H31" s="497"/>
      <c r="I31" s="237">
        <f>'PENETAPAN SKP'!H30</f>
        <v>100</v>
      </c>
      <c r="J31" s="270">
        <v>100</v>
      </c>
      <c r="K31" s="260" t="s">
        <v>81</v>
      </c>
      <c r="L31" s="261">
        <f t="shared" si="4"/>
        <v>1</v>
      </c>
      <c r="M31" s="238" t="str">
        <f t="shared" si="5"/>
        <v>Baik</v>
      </c>
      <c r="N31" s="262">
        <f t="shared" si="6"/>
        <v>13</v>
      </c>
      <c r="O31" s="490"/>
      <c r="P31" s="493"/>
      <c r="Q31" s="490"/>
      <c r="R31" s="493"/>
      <c r="S31" s="263">
        <f>IF(R30="direct",Q30,(Q30*80%)+(VLOOKUP(B30,$V$14:$X$19,3,0)*20%))</f>
        <v>100</v>
      </c>
      <c r="T31" s="63"/>
      <c r="U31" s="63"/>
      <c r="V31" s="63"/>
      <c r="W31" s="63"/>
      <c r="X31" s="63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22"/>
      <c r="AM31" s="8"/>
    </row>
    <row r="32" spans="1:39" s="37" customFormat="1" ht="33" customHeight="1" thickBot="1" x14ac:dyDescent="0.35">
      <c r="A32" s="476"/>
      <c r="B32" s="481"/>
      <c r="C32" s="482"/>
      <c r="D32" s="485"/>
      <c r="E32" s="239" t="s">
        <v>111</v>
      </c>
      <c r="F32" s="498" t="str">
        <f>'PENETAPAN SKP'!F31:G31</f>
        <v>Tingkat ketepatan waktu pemberkasan</v>
      </c>
      <c r="G32" s="499"/>
      <c r="H32" s="500"/>
      <c r="I32" s="240">
        <f>'PENETAPAN SKP'!H31</f>
        <v>6</v>
      </c>
      <c r="J32" s="271">
        <f t="shared" si="3"/>
        <v>6</v>
      </c>
      <c r="K32" s="264" t="s">
        <v>81</v>
      </c>
      <c r="L32" s="261">
        <f t="shared" si="4"/>
        <v>1</v>
      </c>
      <c r="M32" s="238" t="str">
        <f t="shared" si="5"/>
        <v>Baik</v>
      </c>
      <c r="N32" s="262">
        <f t="shared" si="6"/>
        <v>13</v>
      </c>
      <c r="O32" s="491"/>
      <c r="P32" s="494"/>
      <c r="Q32" s="491"/>
      <c r="R32" s="494"/>
      <c r="S32" s="265"/>
      <c r="T32" s="63"/>
      <c r="U32" s="63"/>
      <c r="V32" s="63"/>
      <c r="W32" s="63"/>
      <c r="X32" s="63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22"/>
      <c r="AM32" s="8"/>
    </row>
    <row r="33" spans="1:39" ht="31.5" customHeight="1" thickBot="1" x14ac:dyDescent="0.35">
      <c r="A33" s="80"/>
      <c r="B33" s="521"/>
      <c r="C33" s="522"/>
      <c r="D33" s="241"/>
      <c r="E33" s="242"/>
      <c r="F33" s="540"/>
      <c r="G33" s="540"/>
      <c r="H33" s="540"/>
      <c r="I33" s="241"/>
      <c r="J33" s="243"/>
      <c r="K33" s="266"/>
      <c r="L33" s="267"/>
      <c r="M33" s="243"/>
      <c r="N33" s="266"/>
      <c r="O33" s="268"/>
      <c r="P33" s="244"/>
      <c r="Q33" s="268"/>
      <c r="R33" s="244"/>
      <c r="S33" s="269">
        <f>AVERAGE(S16,S19,S22,S25,S28,S31)</f>
        <v>100</v>
      </c>
      <c r="T33" s="63"/>
      <c r="U33" s="63"/>
      <c r="V33" s="63"/>
      <c r="W33" s="63"/>
      <c r="X33" s="63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22"/>
      <c r="AM33" s="8"/>
    </row>
    <row r="34" spans="1:39" ht="17.25" thickBot="1" x14ac:dyDescent="0.35">
      <c r="A34" s="505" t="s">
        <v>18</v>
      </c>
      <c r="B34" s="506"/>
      <c r="C34" s="506"/>
      <c r="D34" s="506"/>
      <c r="E34" s="506"/>
      <c r="F34" s="506"/>
      <c r="G34" s="506"/>
      <c r="H34" s="506"/>
      <c r="I34" s="506"/>
      <c r="J34" s="506"/>
      <c r="K34" s="506"/>
      <c r="L34" s="506"/>
      <c r="M34" s="506"/>
      <c r="N34" s="506"/>
      <c r="O34" s="506"/>
      <c r="P34" s="506"/>
      <c r="Q34" s="506"/>
      <c r="R34" s="506"/>
      <c r="S34" s="507"/>
      <c r="T34" s="63"/>
      <c r="U34" s="63"/>
      <c r="V34" s="63"/>
      <c r="W34" s="63"/>
      <c r="X34" s="63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22"/>
      <c r="AM34" s="8"/>
    </row>
    <row r="35" spans="1:39" s="313" customFormat="1" ht="27.75" customHeight="1" x14ac:dyDescent="0.3">
      <c r="A35" s="350">
        <v>1</v>
      </c>
      <c r="B35" s="351" t="s">
        <v>328</v>
      </c>
      <c r="C35" s="352"/>
      <c r="D35" s="353"/>
      <c r="E35" s="354"/>
      <c r="F35" s="508"/>
      <c r="G35" s="508"/>
      <c r="H35" s="508"/>
      <c r="I35" s="307"/>
      <c r="J35" s="308"/>
      <c r="K35" s="309"/>
      <c r="L35" s="310"/>
      <c r="M35" s="308"/>
      <c r="N35" s="309"/>
      <c r="O35" s="311"/>
      <c r="P35" s="509"/>
      <c r="Q35" s="311"/>
      <c r="R35" s="509"/>
      <c r="S35" s="472">
        <v>1</v>
      </c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312"/>
      <c r="AM35" s="63"/>
    </row>
    <row r="36" spans="1:39" s="313" customFormat="1" ht="27.75" customHeight="1" x14ac:dyDescent="0.3">
      <c r="A36" s="355">
        <v>2</v>
      </c>
      <c r="B36" s="356" t="s">
        <v>329</v>
      </c>
      <c r="C36" s="357"/>
      <c r="D36" s="358"/>
      <c r="E36" s="359"/>
      <c r="F36" s="316"/>
      <c r="G36" s="317"/>
      <c r="H36" s="318"/>
      <c r="I36" s="319"/>
      <c r="J36" s="320"/>
      <c r="K36" s="321"/>
      <c r="L36" s="322"/>
      <c r="M36" s="320"/>
      <c r="N36" s="321"/>
      <c r="O36" s="314"/>
      <c r="P36" s="510"/>
      <c r="Q36" s="314"/>
      <c r="R36" s="510"/>
      <c r="S36" s="47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312"/>
      <c r="AM36" s="63"/>
    </row>
    <row r="37" spans="1:39" s="313" customFormat="1" ht="27.75" customHeight="1" x14ac:dyDescent="0.3">
      <c r="A37" s="355"/>
      <c r="B37" s="356"/>
      <c r="C37" s="357"/>
      <c r="D37" s="358"/>
      <c r="E37" s="359"/>
      <c r="F37" s="524"/>
      <c r="G37" s="524"/>
      <c r="H37" s="524"/>
      <c r="I37" s="319"/>
      <c r="J37" s="323"/>
      <c r="K37" s="324"/>
      <c r="L37" s="322"/>
      <c r="M37" s="320"/>
      <c r="N37" s="321"/>
      <c r="O37" s="314"/>
      <c r="P37" s="510"/>
      <c r="Q37" s="314"/>
      <c r="R37" s="510"/>
      <c r="S37" s="325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312"/>
      <c r="AM37" s="63"/>
    </row>
    <row r="38" spans="1:39" s="313" customFormat="1" ht="27.75" customHeight="1" thickBot="1" x14ac:dyDescent="0.35">
      <c r="A38" s="360"/>
      <c r="B38" s="361"/>
      <c r="C38" s="362"/>
      <c r="D38" s="363"/>
      <c r="E38" s="364"/>
      <c r="F38" s="525"/>
      <c r="G38" s="525"/>
      <c r="H38" s="525"/>
      <c r="I38" s="315"/>
      <c r="J38" s="327"/>
      <c r="K38" s="328"/>
      <c r="L38" s="322"/>
      <c r="M38" s="320"/>
      <c r="N38" s="321"/>
      <c r="O38" s="326"/>
      <c r="P38" s="511"/>
      <c r="Q38" s="326"/>
      <c r="R38" s="511"/>
      <c r="S38" s="329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312"/>
      <c r="AM38" s="63"/>
    </row>
    <row r="39" spans="1:39" s="313" customFormat="1" ht="27.75" customHeight="1" thickBot="1" x14ac:dyDescent="0.35">
      <c r="A39" s="80"/>
      <c r="B39" s="521"/>
      <c r="C39" s="522"/>
      <c r="D39" s="331"/>
      <c r="E39" s="331"/>
      <c r="F39" s="523"/>
      <c r="G39" s="523"/>
      <c r="H39" s="523"/>
      <c r="I39" s="332"/>
      <c r="J39" s="333"/>
      <c r="K39" s="334"/>
      <c r="L39" s="335"/>
      <c r="M39" s="333"/>
      <c r="N39" s="334"/>
      <c r="O39" s="336"/>
      <c r="P39" s="337"/>
      <c r="Q39" s="336"/>
      <c r="R39" s="337"/>
      <c r="S39" s="338">
        <f>AVERAGE(S35:S38)</f>
        <v>1</v>
      </c>
    </row>
    <row r="40" spans="1:39" s="330" customFormat="1" ht="36" customHeight="1" x14ac:dyDescent="0.25">
      <c r="A40" s="512" t="s">
        <v>45</v>
      </c>
      <c r="B40" s="513"/>
      <c r="C40" s="514"/>
      <c r="D40" s="518">
        <f>S33+S39</f>
        <v>101</v>
      </c>
      <c r="E40" s="518"/>
      <c r="F40" s="518"/>
      <c r="G40" s="518"/>
      <c r="H40" s="518"/>
      <c r="I40" s="518"/>
      <c r="J40" s="518"/>
      <c r="K40" s="518"/>
      <c r="L40" s="518"/>
      <c r="M40" s="518"/>
      <c r="N40" s="518"/>
      <c r="O40" s="518"/>
      <c r="P40" s="518"/>
      <c r="Q40" s="518"/>
      <c r="R40" s="518"/>
      <c r="S40" s="518"/>
    </row>
    <row r="41" spans="1:39" s="330" customFormat="1" ht="36" customHeight="1" x14ac:dyDescent="0.25">
      <c r="A41" s="515" t="s">
        <v>327</v>
      </c>
      <c r="B41" s="516"/>
      <c r="C41" s="517"/>
      <c r="D41" s="519"/>
      <c r="E41" s="519"/>
      <c r="F41" s="519"/>
      <c r="G41" s="519"/>
      <c r="H41" s="519"/>
      <c r="I41" s="519"/>
      <c r="J41" s="519"/>
      <c r="K41" s="519"/>
      <c r="L41" s="519"/>
      <c r="M41" s="519"/>
      <c r="N41" s="519"/>
      <c r="O41" s="519"/>
      <c r="P41" s="519"/>
      <c r="Q41" s="519"/>
      <c r="R41" s="519"/>
      <c r="S41" s="519"/>
    </row>
    <row r="42" spans="1:39" ht="15.75" customHeight="1" x14ac:dyDescent="0.25"/>
    <row r="43" spans="1:39" ht="15.75" customHeight="1" x14ac:dyDescent="0.25"/>
    <row r="44" spans="1:39" ht="15.75" customHeight="1" x14ac:dyDescent="0.25"/>
    <row r="45" spans="1:39" ht="15.75" customHeight="1" x14ac:dyDescent="0.25">
      <c r="L45" s="520" t="s">
        <v>325</v>
      </c>
      <c r="M45" s="501"/>
      <c r="N45" s="501"/>
      <c r="O45" s="501"/>
      <c r="P45" s="501"/>
      <c r="Q45" s="501"/>
      <c r="R45" s="501"/>
      <c r="S45" s="501"/>
    </row>
    <row r="46" spans="1:39" ht="15.75" customHeight="1" x14ac:dyDescent="0.25">
      <c r="L46" s="501" t="s">
        <v>56</v>
      </c>
      <c r="M46" s="501"/>
      <c r="N46" s="501"/>
      <c r="O46" s="501"/>
      <c r="P46" s="501"/>
      <c r="Q46" s="501"/>
      <c r="R46" s="501"/>
      <c r="S46" s="501"/>
    </row>
    <row r="47" spans="1:39" ht="15.75" customHeight="1" x14ac:dyDescent="0.25">
      <c r="L47" s="501"/>
      <c r="M47" s="501"/>
      <c r="N47" s="501"/>
      <c r="O47" s="501"/>
      <c r="P47" s="501"/>
      <c r="Q47" s="501"/>
      <c r="R47" s="501"/>
      <c r="S47" s="501"/>
    </row>
    <row r="48" spans="1:39" ht="15.75" customHeight="1" x14ac:dyDescent="0.25">
      <c r="L48" s="501"/>
      <c r="M48" s="501"/>
      <c r="N48" s="501"/>
      <c r="O48" s="501"/>
      <c r="P48" s="501"/>
      <c r="Q48" s="501"/>
      <c r="R48" s="501"/>
      <c r="S48" s="501"/>
    </row>
    <row r="49" spans="2:19" ht="15.75" customHeight="1" x14ac:dyDescent="0.25">
      <c r="L49" s="501"/>
      <c r="M49" s="501"/>
      <c r="N49" s="501"/>
      <c r="O49" s="501"/>
      <c r="P49" s="501"/>
      <c r="Q49" s="501"/>
      <c r="R49" s="501"/>
      <c r="S49" s="501"/>
    </row>
    <row r="50" spans="2:19" ht="15.75" customHeight="1" x14ac:dyDescent="0.25">
      <c r="B50" s="25"/>
      <c r="L50" s="501"/>
      <c r="M50" s="501"/>
      <c r="N50" s="501"/>
      <c r="O50" s="501"/>
      <c r="P50" s="501"/>
      <c r="Q50" s="501"/>
      <c r="R50" s="501"/>
      <c r="S50" s="501"/>
    </row>
    <row r="51" spans="2:19" ht="15.75" customHeight="1" x14ac:dyDescent="0.25">
      <c r="L51" s="504" t="str">
        <f>J6</f>
        <v>Bapak YYY, SH</v>
      </c>
      <c r="M51" s="504"/>
      <c r="N51" s="504"/>
      <c r="O51" s="504"/>
      <c r="P51" s="504"/>
      <c r="Q51" s="504"/>
      <c r="R51" s="504"/>
      <c r="S51" s="504"/>
    </row>
    <row r="52" spans="2:19" ht="15.75" customHeight="1" x14ac:dyDescent="0.25">
      <c r="L52" s="501" t="str">
        <f>"NIP."&amp;J7</f>
        <v>NIP.19720806 200012 1 xxx</v>
      </c>
      <c r="M52" s="501"/>
      <c r="N52" s="501"/>
      <c r="O52" s="501"/>
      <c r="P52" s="501"/>
      <c r="Q52" s="501"/>
      <c r="R52" s="501"/>
      <c r="S52" s="501"/>
    </row>
    <row r="53" spans="2:19" ht="15.75" customHeight="1" x14ac:dyDescent="0.25">
      <c r="L53" s="501"/>
      <c r="M53" s="501"/>
      <c r="N53" s="501"/>
      <c r="O53" s="501"/>
      <c r="P53" s="501"/>
      <c r="Q53" s="501"/>
      <c r="R53" s="501"/>
      <c r="S53" s="501"/>
    </row>
    <row r="54" spans="2:19" ht="15.75" customHeight="1" x14ac:dyDescent="0.25">
      <c r="L54" s="502"/>
      <c r="M54" s="502"/>
      <c r="N54" s="502"/>
      <c r="O54" s="502"/>
      <c r="P54" s="502"/>
      <c r="Q54" s="502"/>
      <c r="R54" s="502"/>
      <c r="S54" s="502"/>
    </row>
    <row r="55" spans="2:19" ht="15.75" customHeight="1" x14ac:dyDescent="0.25">
      <c r="Q55" s="273"/>
    </row>
    <row r="56" spans="2:19" ht="15.75" customHeight="1" x14ac:dyDescent="0.25"/>
    <row r="57" spans="2:19" ht="15.75" customHeight="1" x14ac:dyDescent="0.25"/>
    <row r="58" spans="2:19" ht="15.75" customHeight="1" x14ac:dyDescent="0.25"/>
    <row r="59" spans="2:19" ht="15.75" customHeight="1" x14ac:dyDescent="0.25"/>
    <row r="60" spans="2:19" ht="15.75" customHeight="1" x14ac:dyDescent="0.25"/>
    <row r="61" spans="2:19" ht="15.75" customHeight="1" x14ac:dyDescent="0.25"/>
    <row r="62" spans="2:19" ht="15.75" customHeight="1" x14ac:dyDescent="0.25"/>
    <row r="63" spans="2:19" ht="15.75" customHeight="1" x14ac:dyDescent="0.25"/>
    <row r="64" spans="2:19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9">
    <mergeCell ref="B1:S1"/>
    <mergeCell ref="B2:S2"/>
    <mergeCell ref="B5:G5"/>
    <mergeCell ref="H5:S5"/>
    <mergeCell ref="O11:Q11"/>
    <mergeCell ref="R11:R12"/>
    <mergeCell ref="S11:S12"/>
    <mergeCell ref="D6:G6"/>
    <mergeCell ref="J4:S4"/>
    <mergeCell ref="D7:G7"/>
    <mergeCell ref="D8:G8"/>
    <mergeCell ref="D9:G9"/>
    <mergeCell ref="D10:G10"/>
    <mergeCell ref="J6:S6"/>
    <mergeCell ref="J7:S7"/>
    <mergeCell ref="J8:S8"/>
    <mergeCell ref="J9:S9"/>
    <mergeCell ref="J10:S10"/>
    <mergeCell ref="D11:D12"/>
    <mergeCell ref="B11:C12"/>
    <mergeCell ref="B3:K3"/>
    <mergeCell ref="O27:O29"/>
    <mergeCell ref="P27:P29"/>
    <mergeCell ref="Q27:Q29"/>
    <mergeCell ref="R27:R29"/>
    <mergeCell ref="F28:H28"/>
    <mergeCell ref="F29:H29"/>
    <mergeCell ref="B13:C13"/>
    <mergeCell ref="F13:H13"/>
    <mergeCell ref="A14:S14"/>
    <mergeCell ref="A15:A17"/>
    <mergeCell ref="B15:C17"/>
    <mergeCell ref="D15:D17"/>
    <mergeCell ref="F15:H15"/>
    <mergeCell ref="O15:O17"/>
    <mergeCell ref="P15:P17"/>
    <mergeCell ref="Q15:Q17"/>
    <mergeCell ref="R15:R17"/>
    <mergeCell ref="F16:H16"/>
    <mergeCell ref="F17:H17"/>
    <mergeCell ref="R18:R20"/>
    <mergeCell ref="F19:H19"/>
    <mergeCell ref="F20:H20"/>
    <mergeCell ref="Q21:Q23"/>
    <mergeCell ref="F26:H26"/>
    <mergeCell ref="B18:C20"/>
    <mergeCell ref="D18:D20"/>
    <mergeCell ref="F18:H18"/>
    <mergeCell ref="O18:O20"/>
    <mergeCell ref="P18:P20"/>
    <mergeCell ref="Q18:Q20"/>
    <mergeCell ref="A11:A12"/>
    <mergeCell ref="N11:N12"/>
    <mergeCell ref="M11:M12"/>
    <mergeCell ref="L11:L12"/>
    <mergeCell ref="K11:K12"/>
    <mergeCell ref="J11:J12"/>
    <mergeCell ref="I11:I12"/>
    <mergeCell ref="F11:H12"/>
    <mergeCell ref="E11:E12"/>
    <mergeCell ref="D41:S41"/>
    <mergeCell ref="L45:S45"/>
    <mergeCell ref="B39:C39"/>
    <mergeCell ref="F39:H39"/>
    <mergeCell ref="F37:H37"/>
    <mergeCell ref="F38:H38"/>
    <mergeCell ref="F22:H22"/>
    <mergeCell ref="F23:H23"/>
    <mergeCell ref="A24:A26"/>
    <mergeCell ref="B24:C26"/>
    <mergeCell ref="D24:D26"/>
    <mergeCell ref="F24:H24"/>
    <mergeCell ref="A21:A23"/>
    <mergeCell ref="B21:C23"/>
    <mergeCell ref="D21:D23"/>
    <mergeCell ref="F21:H21"/>
    <mergeCell ref="F25:H25"/>
    <mergeCell ref="A27:A29"/>
    <mergeCell ref="B27:C29"/>
    <mergeCell ref="R35:R38"/>
    <mergeCell ref="B33:C33"/>
    <mergeCell ref="F33:H33"/>
    <mergeCell ref="D27:D29"/>
    <mergeCell ref="F27:H27"/>
    <mergeCell ref="L46:S46"/>
    <mergeCell ref="L53:S53"/>
    <mergeCell ref="L54:S54"/>
    <mergeCell ref="V13:X13"/>
    <mergeCell ref="L47:S47"/>
    <mergeCell ref="L48:S48"/>
    <mergeCell ref="L49:S49"/>
    <mergeCell ref="L50:S50"/>
    <mergeCell ref="L51:S51"/>
    <mergeCell ref="L52:S52"/>
    <mergeCell ref="R21:R23"/>
    <mergeCell ref="O24:O26"/>
    <mergeCell ref="P24:P26"/>
    <mergeCell ref="Q24:Q26"/>
    <mergeCell ref="O21:O23"/>
    <mergeCell ref="P21:P23"/>
    <mergeCell ref="R24:R26"/>
    <mergeCell ref="A34:S34"/>
    <mergeCell ref="F35:H35"/>
    <mergeCell ref="P35:P38"/>
    <mergeCell ref="A18:A20"/>
    <mergeCell ref="A40:C40"/>
    <mergeCell ref="A41:C41"/>
    <mergeCell ref="D40:S40"/>
    <mergeCell ref="S35:S36"/>
    <mergeCell ref="A30:A32"/>
    <mergeCell ref="B30:C32"/>
    <mergeCell ref="D30:D32"/>
    <mergeCell ref="F30:H30"/>
    <mergeCell ref="O30:O32"/>
    <mergeCell ref="P30:P32"/>
    <mergeCell ref="Q30:Q32"/>
    <mergeCell ref="R30:R32"/>
    <mergeCell ref="F31:H31"/>
    <mergeCell ref="F32:H32"/>
  </mergeCells>
  <printOptions horizontalCentered="1"/>
  <pageMargins left="0.59055118110236227" right="1.7716535433070868" top="0.78740157480314965" bottom="0.78740157480314965" header="0" footer="0"/>
  <pageSetup paperSize="5" scale="70" orientation="landscape" horizont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H9" sqref="H9"/>
    </sheetView>
  </sheetViews>
  <sheetFormatPr defaultColWidth="9.140625" defaultRowHeight="15.75" x14ac:dyDescent="0.25"/>
  <cols>
    <col min="1" max="1" width="9.140625" style="202"/>
    <col min="2" max="2" width="7.85546875" style="202" customWidth="1"/>
    <col min="3" max="3" width="12.42578125" style="202" customWidth="1"/>
    <col min="4" max="4" width="16.28515625" style="202" customWidth="1"/>
    <col min="5" max="5" width="16" style="202" customWidth="1"/>
    <col min="6" max="6" width="28.140625" style="202" customWidth="1"/>
    <col min="7" max="7" width="15.7109375" style="26" customWidth="1"/>
    <col min="8" max="8" width="31.7109375" style="26" customWidth="1"/>
    <col min="9" max="9" width="9.140625" style="26"/>
    <col min="10" max="10" width="22.85546875" style="26" customWidth="1"/>
    <col min="11" max="11" width="17.85546875" style="26" customWidth="1"/>
    <col min="12" max="12" width="24.5703125" style="26" customWidth="1"/>
    <col min="13" max="13" width="24.7109375" style="26" customWidth="1"/>
    <col min="14" max="14" width="26.140625" style="26" customWidth="1"/>
    <col min="15" max="16384" width="9.140625" style="26"/>
  </cols>
  <sheetData>
    <row r="1" spans="1:14" x14ac:dyDescent="0.25">
      <c r="A1" s="579" t="s">
        <v>47</v>
      </c>
      <c r="B1" s="579"/>
      <c r="C1" s="579"/>
      <c r="D1" s="579"/>
      <c r="E1" s="579"/>
      <c r="F1" s="579"/>
    </row>
    <row r="2" spans="1:14" x14ac:dyDescent="0.25">
      <c r="K2" s="3"/>
      <c r="L2" s="3"/>
      <c r="M2" s="3"/>
      <c r="N2" s="3"/>
    </row>
    <row r="3" spans="1:14" x14ac:dyDescent="0.25">
      <c r="A3" s="202" t="s">
        <v>46</v>
      </c>
      <c r="K3" s="3"/>
      <c r="L3" s="3"/>
      <c r="M3" s="3"/>
      <c r="N3" s="3"/>
    </row>
    <row r="4" spans="1:14" x14ac:dyDescent="0.25">
      <c r="A4" s="580" t="s">
        <v>0</v>
      </c>
      <c r="B4" s="580"/>
      <c r="C4" s="580"/>
      <c r="D4" s="580"/>
      <c r="E4" s="580" t="s">
        <v>1</v>
      </c>
      <c r="F4" s="580"/>
      <c r="K4" s="585" t="s">
        <v>175</v>
      </c>
      <c r="L4" s="585"/>
      <c r="M4" s="585"/>
      <c r="N4" s="585"/>
    </row>
    <row r="5" spans="1:14" x14ac:dyDescent="0.25">
      <c r="A5" s="581" t="s">
        <v>21</v>
      </c>
      <c r="B5" s="581"/>
      <c r="C5" s="578" t="str">
        <f>'PENETAPAN SKP'!C6</f>
        <v>Nama Saya, S.Kom, MIT</v>
      </c>
      <c r="D5" s="578"/>
      <c r="E5" s="213" t="s">
        <v>21</v>
      </c>
      <c r="F5" s="212" t="str">
        <f>'PENETAPAN SKP'!G6</f>
        <v>Bapak YYY, SH</v>
      </c>
      <c r="K5" s="3"/>
      <c r="L5" s="3"/>
      <c r="M5" s="6"/>
      <c r="N5" s="6"/>
    </row>
    <row r="6" spans="1:14" ht="30" x14ac:dyDescent="0.25">
      <c r="A6" s="577" t="s">
        <v>3</v>
      </c>
      <c r="B6" s="577"/>
      <c r="C6" s="578" t="str">
        <f>'PENETAPAN SKP'!C7</f>
        <v>19811113 201001 2 xxx</v>
      </c>
      <c r="D6" s="578"/>
      <c r="E6" s="213" t="s">
        <v>3</v>
      </c>
      <c r="F6" s="212" t="str">
        <f>'PENETAPAN SKP'!G7</f>
        <v>19720806 200012 1 xxx</v>
      </c>
      <c r="K6" s="4" t="s">
        <v>23</v>
      </c>
      <c r="L6" s="4" t="s">
        <v>176</v>
      </c>
      <c r="M6" s="4" t="s">
        <v>177</v>
      </c>
      <c r="N6" s="4" t="s">
        <v>178</v>
      </c>
    </row>
    <row r="7" spans="1:14" s="27" customFormat="1" ht="32.25" customHeight="1" x14ac:dyDescent="0.25">
      <c r="A7" s="464" t="s">
        <v>22</v>
      </c>
      <c r="B7" s="464"/>
      <c r="C7" s="449" t="str">
        <f>'PENETAPAN SKP'!C8</f>
        <v>Penata (III/c)</v>
      </c>
      <c r="D7" s="449"/>
      <c r="E7" s="208" t="s">
        <v>22</v>
      </c>
      <c r="F7" s="218" t="str">
        <f>'PENETAPAN SKP'!G8</f>
        <v>Pembina Tingkat I (IV/b)</v>
      </c>
      <c r="K7" s="586" t="s">
        <v>179</v>
      </c>
      <c r="L7" s="32" t="s">
        <v>180</v>
      </c>
      <c r="M7" s="32">
        <v>7</v>
      </c>
      <c r="N7" s="32" t="s">
        <v>181</v>
      </c>
    </row>
    <row r="8" spans="1:14" s="29" customFormat="1" ht="54" customHeight="1" x14ac:dyDescent="0.25">
      <c r="A8" s="577" t="s">
        <v>23</v>
      </c>
      <c r="B8" s="577"/>
      <c r="C8" s="449" t="str">
        <f>'PENETAPAN SKP'!C9</f>
        <v>Kepala Sub Bidang xxx</v>
      </c>
      <c r="D8" s="449"/>
      <c r="E8" s="282" t="s">
        <v>23</v>
      </c>
      <c r="F8" s="281" t="str">
        <f>'PENETAPAN SKP'!G9</f>
        <v>Kepala Bidang xxx</v>
      </c>
      <c r="K8" s="587"/>
      <c r="L8" s="32" t="s">
        <v>182</v>
      </c>
      <c r="M8" s="33" t="s">
        <v>183</v>
      </c>
      <c r="N8" s="32" t="s">
        <v>181</v>
      </c>
    </row>
    <row r="9" spans="1:14" s="29" customFormat="1" ht="38.25" customHeight="1" x14ac:dyDescent="0.25">
      <c r="A9" s="577" t="s">
        <v>24</v>
      </c>
      <c r="B9" s="577"/>
      <c r="C9" s="449" t="str">
        <f>'PENETAPAN SKP'!C10</f>
        <v>Badan Kepegawaian Daerah Provinsi NTT</v>
      </c>
      <c r="D9" s="449"/>
      <c r="E9" s="282" t="s">
        <v>24</v>
      </c>
      <c r="F9" s="281" t="str">
        <f>'PENETAPAN SKP'!G10</f>
        <v>Badan Kepegawaian Daerah Provinsi NTT</v>
      </c>
      <c r="K9" s="588"/>
      <c r="L9" s="32" t="s">
        <v>184</v>
      </c>
      <c r="M9" s="33" t="s">
        <v>185</v>
      </c>
      <c r="N9" s="32" t="s">
        <v>186</v>
      </c>
    </row>
    <row r="10" spans="1:14" x14ac:dyDescent="0.25">
      <c r="A10" s="274" t="s">
        <v>7</v>
      </c>
      <c r="B10" s="580" t="s">
        <v>48</v>
      </c>
      <c r="C10" s="580"/>
      <c r="D10" s="580" t="s">
        <v>49</v>
      </c>
      <c r="E10" s="580"/>
      <c r="F10" s="580"/>
      <c r="K10" s="586" t="s">
        <v>187</v>
      </c>
      <c r="L10" s="32" t="s">
        <v>188</v>
      </c>
      <c r="M10" s="34" t="s">
        <v>189</v>
      </c>
      <c r="N10" s="32" t="s">
        <v>186</v>
      </c>
    </row>
    <row r="11" spans="1:14" x14ac:dyDescent="0.25">
      <c r="A11" s="275">
        <v>1</v>
      </c>
      <c r="B11" s="581" t="s">
        <v>50</v>
      </c>
      <c r="C11" s="581"/>
      <c r="D11" s="582">
        <v>90</v>
      </c>
      <c r="E11" s="582"/>
      <c r="F11" s="582"/>
      <c r="K11" s="587"/>
      <c r="L11" s="32" t="s">
        <v>190</v>
      </c>
      <c r="M11" s="34" t="s">
        <v>191</v>
      </c>
      <c r="N11" s="32" t="s">
        <v>186</v>
      </c>
    </row>
    <row r="12" spans="1:14" x14ac:dyDescent="0.25">
      <c r="A12" s="275">
        <v>2</v>
      </c>
      <c r="B12" s="581" t="s">
        <v>51</v>
      </c>
      <c r="C12" s="581"/>
      <c r="D12" s="582">
        <v>90</v>
      </c>
      <c r="E12" s="582"/>
      <c r="F12" s="582"/>
      <c r="K12" s="588"/>
      <c r="L12" s="32" t="s">
        <v>192</v>
      </c>
      <c r="M12" s="34" t="s">
        <v>193</v>
      </c>
      <c r="N12" s="32" t="s">
        <v>186</v>
      </c>
    </row>
    <row r="13" spans="1:14" x14ac:dyDescent="0.25">
      <c r="A13" s="275">
        <v>3</v>
      </c>
      <c r="B13" s="581" t="s">
        <v>52</v>
      </c>
      <c r="C13" s="581"/>
      <c r="D13" s="582">
        <v>90</v>
      </c>
      <c r="E13" s="582"/>
      <c r="F13" s="582"/>
      <c r="K13" s="586" t="s">
        <v>194</v>
      </c>
      <c r="L13" s="32" t="s">
        <v>180</v>
      </c>
      <c r="M13" s="34" t="s">
        <v>185</v>
      </c>
      <c r="N13" s="32" t="s">
        <v>186</v>
      </c>
    </row>
    <row r="14" spans="1:14" x14ac:dyDescent="0.25">
      <c r="A14" s="275">
        <v>4</v>
      </c>
      <c r="B14" s="581" t="s">
        <v>53</v>
      </c>
      <c r="C14" s="581"/>
      <c r="D14" s="582">
        <v>90</v>
      </c>
      <c r="E14" s="582"/>
      <c r="F14" s="582"/>
      <c r="K14" s="587"/>
      <c r="L14" s="32" t="s">
        <v>182</v>
      </c>
      <c r="M14" s="34" t="s">
        <v>189</v>
      </c>
      <c r="N14" s="32" t="s">
        <v>186</v>
      </c>
    </row>
    <row r="15" spans="1:14" x14ac:dyDescent="0.25">
      <c r="A15" s="275">
        <v>5</v>
      </c>
      <c r="B15" s="581" t="s">
        <v>54</v>
      </c>
      <c r="C15" s="581"/>
      <c r="D15" s="582">
        <v>90</v>
      </c>
      <c r="E15" s="582"/>
      <c r="F15" s="582"/>
      <c r="K15" s="587"/>
      <c r="L15" s="32" t="s">
        <v>195</v>
      </c>
      <c r="M15" s="34" t="s">
        <v>191</v>
      </c>
      <c r="N15" s="32" t="s">
        <v>186</v>
      </c>
    </row>
    <row r="16" spans="1:14" x14ac:dyDescent="0.25">
      <c r="A16" s="582" t="s">
        <v>55</v>
      </c>
      <c r="B16" s="582"/>
      <c r="C16" s="582"/>
      <c r="D16" s="582">
        <f>AVERAGE(D11:F15)</f>
        <v>90</v>
      </c>
      <c r="E16" s="582"/>
      <c r="F16" s="582"/>
      <c r="K16" s="588"/>
      <c r="L16" s="32" t="s">
        <v>196</v>
      </c>
      <c r="M16" s="34" t="s">
        <v>197</v>
      </c>
      <c r="N16" s="32" t="s">
        <v>186</v>
      </c>
    </row>
    <row r="17" spans="5:14" x14ac:dyDescent="0.25">
      <c r="K17" s="586" t="s">
        <v>198</v>
      </c>
      <c r="L17" s="32" t="s">
        <v>199</v>
      </c>
      <c r="M17" s="34" t="s">
        <v>191</v>
      </c>
      <c r="N17" s="32" t="s">
        <v>186</v>
      </c>
    </row>
    <row r="18" spans="5:14" x14ac:dyDescent="0.25">
      <c r="E18" s="584" t="s">
        <v>300</v>
      </c>
      <c r="F18" s="584"/>
      <c r="K18" s="587"/>
      <c r="L18" s="32" t="s">
        <v>200</v>
      </c>
      <c r="M18" s="34" t="s">
        <v>197</v>
      </c>
      <c r="N18" s="32" t="s">
        <v>186</v>
      </c>
    </row>
    <row r="19" spans="5:14" x14ac:dyDescent="0.25">
      <c r="E19" s="584" t="s">
        <v>56</v>
      </c>
      <c r="F19" s="584"/>
      <c r="K19" s="587"/>
      <c r="L19" s="32" t="s">
        <v>201</v>
      </c>
      <c r="M19" s="34" t="s">
        <v>193</v>
      </c>
      <c r="N19" s="32" t="s">
        <v>186</v>
      </c>
    </row>
    <row r="20" spans="5:14" x14ac:dyDescent="0.25">
      <c r="E20" s="584"/>
      <c r="F20" s="584"/>
      <c r="K20" s="588"/>
      <c r="L20" s="32" t="s">
        <v>202</v>
      </c>
      <c r="M20" s="34" t="s">
        <v>193</v>
      </c>
      <c r="N20" s="32" t="s">
        <v>186</v>
      </c>
    </row>
    <row r="21" spans="5:14" x14ac:dyDescent="0.25">
      <c r="E21" s="584"/>
      <c r="F21" s="584"/>
      <c r="K21" s="3"/>
      <c r="L21" s="3"/>
      <c r="M21" s="3"/>
      <c r="N21" s="3"/>
    </row>
    <row r="22" spans="5:14" x14ac:dyDescent="0.25">
      <c r="E22" s="584"/>
      <c r="F22" s="584"/>
      <c r="K22" s="3"/>
      <c r="L22" s="3"/>
      <c r="M22" s="3"/>
      <c r="N22" s="3"/>
    </row>
    <row r="23" spans="5:14" x14ac:dyDescent="0.25">
      <c r="E23" s="583" t="str">
        <f>F5</f>
        <v>Bapak YYY, SH</v>
      </c>
      <c r="F23" s="583"/>
    </row>
    <row r="24" spans="5:14" x14ac:dyDescent="0.25">
      <c r="E24" s="584" t="str">
        <f>"NIP."&amp;F6</f>
        <v>NIP.19720806 200012 1 xxx</v>
      </c>
      <c r="F24" s="584"/>
    </row>
  </sheetData>
  <mergeCells count="39">
    <mergeCell ref="K4:N4"/>
    <mergeCell ref="K7:K9"/>
    <mergeCell ref="K10:K12"/>
    <mergeCell ref="K13:K16"/>
    <mergeCell ref="K17:K20"/>
    <mergeCell ref="E23:F23"/>
    <mergeCell ref="E24:F24"/>
    <mergeCell ref="A16:C16"/>
    <mergeCell ref="D16:F16"/>
    <mergeCell ref="E18:F18"/>
    <mergeCell ref="E19:F19"/>
    <mergeCell ref="E20:F20"/>
    <mergeCell ref="E21:F21"/>
    <mergeCell ref="E22:F22"/>
    <mergeCell ref="B13:C13"/>
    <mergeCell ref="D13:F13"/>
    <mergeCell ref="B14:C14"/>
    <mergeCell ref="D14:F14"/>
    <mergeCell ref="B15:C15"/>
    <mergeCell ref="D15:F15"/>
    <mergeCell ref="B10:C10"/>
    <mergeCell ref="D10:F10"/>
    <mergeCell ref="B11:C11"/>
    <mergeCell ref="D11:F11"/>
    <mergeCell ref="B12:C12"/>
    <mergeCell ref="D12:F12"/>
    <mergeCell ref="A7:B7"/>
    <mergeCell ref="C7:D7"/>
    <mergeCell ref="A8:B8"/>
    <mergeCell ref="C8:D8"/>
    <mergeCell ref="A9:B9"/>
    <mergeCell ref="C9:D9"/>
    <mergeCell ref="A6:B6"/>
    <mergeCell ref="C6:D6"/>
    <mergeCell ref="A1:F1"/>
    <mergeCell ref="A4:D4"/>
    <mergeCell ref="E4:F4"/>
    <mergeCell ref="A5:B5"/>
    <mergeCell ref="C5:D5"/>
  </mergeCells>
  <pageMargins left="0.59055118110236227" right="0.59055118110236227" top="0.59055118110236227" bottom="1.7716535433070868" header="0.31496062992125984" footer="1.4960629921259843"/>
  <pageSetup paperSize="5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H15" sqref="H15"/>
    </sheetView>
  </sheetViews>
  <sheetFormatPr defaultColWidth="9.140625" defaultRowHeight="15.75" x14ac:dyDescent="0.25"/>
  <cols>
    <col min="1" max="1" width="9.140625" style="202"/>
    <col min="2" max="2" width="17.140625" style="202" customWidth="1"/>
    <col min="3" max="3" width="38.140625" style="202" customWidth="1"/>
    <col min="4" max="4" width="17.5703125" style="202" customWidth="1"/>
    <col min="5" max="5" width="40.5703125" style="202" customWidth="1"/>
    <col min="6" max="6" width="9.140625" style="26"/>
    <col min="7" max="7" width="9.140625" style="26" customWidth="1"/>
    <col min="8" max="8" width="10.28515625" style="26" bestFit="1" customWidth="1"/>
    <col min="9" max="9" width="9.140625" style="26" customWidth="1"/>
    <col min="10" max="16384" width="9.140625" style="26"/>
  </cols>
  <sheetData>
    <row r="1" spans="1:8" x14ac:dyDescent="0.25">
      <c r="B1" s="579" t="s">
        <v>57</v>
      </c>
      <c r="C1" s="579"/>
      <c r="D1" s="579"/>
      <c r="E1" s="579"/>
    </row>
    <row r="3" spans="1:8" x14ac:dyDescent="0.25">
      <c r="B3" s="589" t="s">
        <v>0</v>
      </c>
      <c r="C3" s="589"/>
      <c r="D3" s="589" t="s">
        <v>1</v>
      </c>
      <c r="E3" s="589"/>
      <c r="G3" s="28">
        <f>D15</f>
        <v>97.699999999999989</v>
      </c>
    </row>
    <row r="4" spans="1:8" x14ac:dyDescent="0.25">
      <c r="B4" s="203" t="s">
        <v>2</v>
      </c>
      <c r="C4" s="276" t="str">
        <f>'PERILAKU KERJA'!C5:D5</f>
        <v>Nama Saya, S.Kom, MIT</v>
      </c>
      <c r="D4" s="213" t="s">
        <v>2</v>
      </c>
      <c r="E4" s="212" t="str">
        <f>'PERILAKU KERJA'!F5</f>
        <v>Bapak YYY, SH</v>
      </c>
    </row>
    <row r="5" spans="1:8" x14ac:dyDescent="0.25">
      <c r="B5" s="203" t="s">
        <v>3</v>
      </c>
      <c r="C5" s="212" t="str">
        <f>'PERILAKU KERJA'!C6:D6</f>
        <v>19811113 201001 2 xxx</v>
      </c>
      <c r="D5" s="213" t="s">
        <v>3</v>
      </c>
      <c r="E5" s="212" t="str">
        <f>'PERILAKU KERJA'!F6</f>
        <v>19720806 200012 1 xxx</v>
      </c>
    </row>
    <row r="6" spans="1:8" s="30" customFormat="1" ht="31.5" customHeight="1" x14ac:dyDescent="0.25">
      <c r="A6" s="209"/>
      <c r="B6" s="208" t="s">
        <v>4</v>
      </c>
      <c r="C6" s="212" t="str">
        <f>'PERILAKU KERJA'!C7:D7</f>
        <v>Penata (III/c)</v>
      </c>
      <c r="D6" s="208" t="s">
        <v>4</v>
      </c>
      <c r="E6" s="212" t="str">
        <f>'PERILAKU KERJA'!F7</f>
        <v>Pembina Tingkat I (IV/b)</v>
      </c>
    </row>
    <row r="7" spans="1:8" ht="31.5" x14ac:dyDescent="0.25">
      <c r="B7" s="204" t="s">
        <v>5</v>
      </c>
      <c r="C7" s="216" t="str">
        <f>'PERILAKU KERJA'!C8:D8</f>
        <v>Kepala Sub Bidang xxx</v>
      </c>
      <c r="D7" s="206" t="s">
        <v>5</v>
      </c>
      <c r="E7" s="216" t="str">
        <f>'PERILAKU KERJA'!F8</f>
        <v>Kepala Bidang xxx</v>
      </c>
    </row>
    <row r="8" spans="1:8" ht="31.5" x14ac:dyDescent="0.25">
      <c r="B8" s="204" t="s">
        <v>6</v>
      </c>
      <c r="C8" s="216" t="str">
        <f>'PERILAKU KERJA'!C9:D9</f>
        <v>Badan Kepegawaian Daerah Provinsi NTT</v>
      </c>
      <c r="D8" s="206" t="s">
        <v>6</v>
      </c>
      <c r="E8" s="216" t="str">
        <f>'PERILAKU KERJA'!F9</f>
        <v>Badan Kepegawaian Daerah Provinsi NTT</v>
      </c>
    </row>
    <row r="9" spans="1:8" ht="33" customHeight="1" x14ac:dyDescent="0.25">
      <c r="B9" s="206" t="s">
        <v>58</v>
      </c>
      <c r="C9" s="578" t="s">
        <v>59</v>
      </c>
      <c r="D9" s="578"/>
      <c r="E9" s="578"/>
    </row>
    <row r="10" spans="1:8" x14ac:dyDescent="0.25">
      <c r="B10" s="589" t="s">
        <v>60</v>
      </c>
      <c r="C10" s="589"/>
      <c r="D10" s="589" t="s">
        <v>49</v>
      </c>
      <c r="E10" s="589"/>
    </row>
    <row r="11" spans="1:8" x14ac:dyDescent="0.25">
      <c r="B11" s="590" t="s">
        <v>61</v>
      </c>
      <c r="C11" s="590"/>
      <c r="D11" s="591">
        <f>'12.A Penilaian SKP JA KU'!D40</f>
        <v>101</v>
      </c>
      <c r="E11" s="591"/>
    </row>
    <row r="12" spans="1:8" x14ac:dyDescent="0.25">
      <c r="B12" s="590" t="s">
        <v>62</v>
      </c>
      <c r="C12" s="590"/>
      <c r="D12" s="591">
        <f>'PERILAKU KERJA'!D16</f>
        <v>90</v>
      </c>
      <c r="E12" s="591"/>
    </row>
    <row r="13" spans="1:8" x14ac:dyDescent="0.25">
      <c r="B13" s="589" t="s">
        <v>63</v>
      </c>
      <c r="C13" s="589"/>
      <c r="D13" s="592">
        <f>D11*(0.7)+D12*(0.3)</f>
        <v>97.699999999999989</v>
      </c>
      <c r="E13" s="592"/>
    </row>
    <row r="14" spans="1:8" x14ac:dyDescent="0.25">
      <c r="B14" s="590" t="s">
        <v>64</v>
      </c>
      <c r="C14" s="590"/>
      <c r="D14" s="591">
        <v>0</v>
      </c>
      <c r="E14" s="591"/>
    </row>
    <row r="15" spans="1:8" x14ac:dyDescent="0.25">
      <c r="B15" s="589" t="s">
        <v>65</v>
      </c>
      <c r="C15" s="589"/>
      <c r="D15" s="592">
        <f>D13+D14</f>
        <v>97.699999999999989</v>
      </c>
      <c r="E15" s="592"/>
      <c r="H15" s="26" t="str">
        <f>IF(AND(D15&gt;=110,D14&gt;=1),"SANGAT BAIK","BAIK")</f>
        <v>BAIK</v>
      </c>
    </row>
    <row r="18" spans="2:5" x14ac:dyDescent="0.25">
      <c r="D18" s="584" t="s">
        <v>300</v>
      </c>
      <c r="E18" s="584"/>
    </row>
    <row r="19" spans="2:5" x14ac:dyDescent="0.25">
      <c r="B19" s="584" t="s">
        <v>35</v>
      </c>
      <c r="C19" s="584"/>
      <c r="D19" s="584" t="s">
        <v>56</v>
      </c>
      <c r="E19" s="584"/>
    </row>
    <row r="20" spans="2:5" x14ac:dyDescent="0.25">
      <c r="B20" s="217"/>
      <c r="C20" s="217"/>
      <c r="D20" s="217"/>
      <c r="E20" s="217"/>
    </row>
    <row r="23" spans="2:5" x14ac:dyDescent="0.25">
      <c r="B23" s="583" t="str">
        <f>C4</f>
        <v>Nama Saya, S.Kom, MIT</v>
      </c>
      <c r="C23" s="583"/>
      <c r="D23" s="583" t="str">
        <f>E4</f>
        <v>Bapak YYY, SH</v>
      </c>
      <c r="E23" s="583"/>
    </row>
    <row r="24" spans="2:5" x14ac:dyDescent="0.25">
      <c r="B24" s="584" t="str">
        <f>"NIP."&amp;C5</f>
        <v>NIP.19811113 201001 2 xxx</v>
      </c>
      <c r="C24" s="584"/>
      <c r="D24" s="584" t="str">
        <f>"NIP."&amp;E5</f>
        <v>NIP.19720806 200012 1 xxx</v>
      </c>
      <c r="E24" s="584"/>
    </row>
  </sheetData>
  <mergeCells count="23">
    <mergeCell ref="B23:C23"/>
    <mergeCell ref="D23:E23"/>
    <mergeCell ref="B24:C24"/>
    <mergeCell ref="D24:E24"/>
    <mergeCell ref="B14:C14"/>
    <mergeCell ref="D14:E14"/>
    <mergeCell ref="B15:C15"/>
    <mergeCell ref="D15:E15"/>
    <mergeCell ref="D18:E18"/>
    <mergeCell ref="B19:C19"/>
    <mergeCell ref="D19:E19"/>
    <mergeCell ref="B11:C11"/>
    <mergeCell ref="D11:E11"/>
    <mergeCell ref="B12:C12"/>
    <mergeCell ref="D12:E12"/>
    <mergeCell ref="B13:C13"/>
    <mergeCell ref="D13:E13"/>
    <mergeCell ref="B1:E1"/>
    <mergeCell ref="B3:C3"/>
    <mergeCell ref="D3:E3"/>
    <mergeCell ref="C9:E9"/>
    <mergeCell ref="B10:C10"/>
    <mergeCell ref="D10:E10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COVER</vt:lpstr>
      <vt:lpstr>SKP</vt:lpstr>
      <vt:lpstr>PENGUKURAN</vt:lpstr>
      <vt:lpstr>PENILAIAN</vt:lpstr>
      <vt:lpstr>tabel 1 SE Menpan</vt:lpstr>
      <vt:lpstr>PENETAPAN SKP</vt:lpstr>
      <vt:lpstr>12.A Penilaian SKP JA KU</vt:lpstr>
      <vt:lpstr>PERILAKU KERJA</vt:lpstr>
      <vt:lpstr>tabel 2 SE Menpan</vt:lpstr>
      <vt:lpstr>INTEGRASI</vt:lpstr>
      <vt:lpstr>LAPORAN DOK PENILAIAN KINERJA</vt:lpstr>
      <vt:lpstr>'PENETAPAN SKP'!Print_Area</vt:lpstr>
      <vt:lpstr>PENGUKURAN!Print_Area</vt:lpstr>
      <vt:lpstr>PENILAIAN!Print_Area</vt:lpstr>
      <vt:lpstr>SKP!Print_Area</vt:lpstr>
      <vt:lpstr>'tabel 1 SE Menpan'!Print_Area</vt:lpstr>
      <vt:lpstr>'PENETAPAN SKP'!Print_Titles</vt:lpstr>
      <vt:lpstr>PENGUKURAN!Print_Titles</vt:lpstr>
      <vt:lpstr>SKP!Print_Titles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ASUS</cp:lastModifiedBy>
  <cp:lastPrinted>2022-01-05T08:52:30Z</cp:lastPrinted>
  <dcterms:created xsi:type="dcterms:W3CDTF">2021-08-04T04:11:01Z</dcterms:created>
  <dcterms:modified xsi:type="dcterms:W3CDTF">2022-01-06T03:43:30Z</dcterms:modified>
</cp:coreProperties>
</file>